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S:\Human Resources\HR MI &amp; Workforce Analytics\Working Documents\"/>
    </mc:Choice>
  </mc:AlternateContent>
  <xr:revisionPtr revIDLastSave="0" documentId="13_ncr:1_{43D184CE-8094-4254-A926-80F7CA0A03DD}" xr6:coauthVersionLast="47" xr6:coauthVersionMax="47" xr10:uidLastSave="{00000000-0000-0000-0000-000000000000}"/>
  <bookViews>
    <workbookView xWindow="-120" yWindow="-120" windowWidth="29040" windowHeight="15840" xr2:uid="{00000000-000D-0000-FFFF-FFFF00000000}"/>
  </bookViews>
  <sheets>
    <sheet name="return" sheetId="3" r:id="rId1"/>
    <sheet name="detail" sheetId="6" r:id="rId2"/>
    <sheet name="BACS totals" sheetId="2" r:id="rId3"/>
    <sheet name="central" sheetId="5" state="hidden" r:id="rId4"/>
    <sheet name="education" sheetId="4" state="hidden" r:id="rId5"/>
  </sheets>
  <definedNames>
    <definedName name="_xlnm._FilterDatabase" localSheetId="3" hidden="1">central!$A$3:$K$24</definedName>
    <definedName name="_xlnm._FilterDatabase" localSheetId="1" hidden="1">detail!$B$4:$S$34</definedName>
    <definedName name="_xlnm._FilterDatabase" localSheetId="4" hidden="1">education!$A$3:$I$23</definedName>
    <definedName name="_xlnm.Print_Area" localSheetId="0">return!$A$1:$T$44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 i="2" l="1"/>
  <c r="K5" i="2"/>
  <c r="K6" i="2"/>
  <c r="K7" i="2"/>
  <c r="K8" i="2"/>
  <c r="K9" i="2"/>
  <c r="K10" i="2"/>
  <c r="K11" i="2"/>
  <c r="K12" i="2"/>
  <c r="K13" i="2"/>
  <c r="K14" i="2"/>
  <c r="K3" i="2"/>
  <c r="K15" i="2" s="1"/>
  <c r="J3" i="2"/>
  <c r="G15" i="2"/>
  <c r="H4" i="2"/>
  <c r="H5" i="2"/>
  <c r="H6" i="2"/>
  <c r="H7" i="2"/>
  <c r="H8" i="2"/>
  <c r="H9" i="2"/>
  <c r="H10" i="2"/>
  <c r="H11" i="2"/>
  <c r="H12" i="2"/>
  <c r="H13" i="2"/>
  <c r="H14" i="2"/>
  <c r="H3" i="2"/>
  <c r="H15" i="2" l="1"/>
  <c r="H16" i="2" s="1"/>
  <c r="H17" i="2" s="1"/>
  <c r="P21" i="3"/>
  <c r="P22" i="3"/>
  <c r="P23" i="3"/>
  <c r="P20" i="3"/>
  <c r="F21" i="3"/>
  <c r="F22" i="3"/>
  <c r="F23" i="3"/>
  <c r="F20" i="3"/>
  <c r="F34" i="6" l="1"/>
  <c r="B11" i="3" s="1"/>
  <c r="L33" i="6"/>
  <c r="R33" i="6" s="1"/>
  <c r="K33" i="6"/>
  <c r="L32" i="6"/>
  <c r="R32" i="6" s="1"/>
  <c r="K32" i="6"/>
  <c r="L31" i="6"/>
  <c r="R31" i="6" s="1"/>
  <c r="K31" i="6"/>
  <c r="L30" i="6"/>
  <c r="R30" i="6" s="1"/>
  <c r="K30" i="6"/>
  <c r="L29" i="6"/>
  <c r="R29" i="6" s="1"/>
  <c r="K29" i="6"/>
  <c r="L28" i="6"/>
  <c r="R28" i="6" s="1"/>
  <c r="K28" i="6"/>
  <c r="L27" i="6"/>
  <c r="R27" i="6" s="1"/>
  <c r="K27" i="6"/>
  <c r="L26" i="6"/>
  <c r="R26" i="6" s="1"/>
  <c r="K26" i="6"/>
  <c r="L25" i="6"/>
  <c r="R25" i="6" s="1"/>
  <c r="K25" i="6"/>
  <c r="L24" i="6"/>
  <c r="R24" i="6" s="1"/>
  <c r="K24" i="6"/>
  <c r="L23" i="6"/>
  <c r="R23" i="6" s="1"/>
  <c r="K23" i="6"/>
  <c r="L22" i="6"/>
  <c r="R22" i="6" s="1"/>
  <c r="K22" i="6"/>
  <c r="F20" i="6"/>
  <c r="L11" i="3" s="1"/>
  <c r="L19" i="6"/>
  <c r="R19" i="6" s="1"/>
  <c r="K19" i="6"/>
  <c r="L18" i="6"/>
  <c r="R18" i="6" s="1"/>
  <c r="K18" i="6"/>
  <c r="L17" i="6"/>
  <c r="K17" i="6"/>
  <c r="L16" i="6"/>
  <c r="R16" i="6" s="1"/>
  <c r="K16" i="6"/>
  <c r="M16" i="6" s="1"/>
  <c r="N16" i="6" s="1"/>
  <c r="L15" i="6"/>
  <c r="R15" i="6" s="1"/>
  <c r="K15" i="6"/>
  <c r="L14" i="6"/>
  <c r="K14" i="6"/>
  <c r="L13" i="6"/>
  <c r="R13" i="6" s="1"/>
  <c r="K13" i="6"/>
  <c r="L12" i="6"/>
  <c r="R12" i="6" s="1"/>
  <c r="K12" i="6"/>
  <c r="L11" i="6"/>
  <c r="R11" i="6" s="1"/>
  <c r="K11" i="6"/>
  <c r="L10" i="6"/>
  <c r="K10" i="6"/>
  <c r="L9" i="6"/>
  <c r="R9" i="6" s="1"/>
  <c r="K9" i="6"/>
  <c r="L8" i="6"/>
  <c r="R8" i="6" s="1"/>
  <c r="K8" i="6"/>
  <c r="M8" i="6" s="1"/>
  <c r="N8" i="6" s="1"/>
  <c r="L7" i="6"/>
  <c r="R7" i="6" s="1"/>
  <c r="K7" i="6"/>
  <c r="L6" i="6"/>
  <c r="R6" i="6" s="1"/>
  <c r="K6" i="6"/>
  <c r="L5" i="6"/>
  <c r="R5" i="6" s="1"/>
  <c r="K5" i="6"/>
  <c r="P19" i="4"/>
  <c r="P18" i="4"/>
  <c r="N19" i="4"/>
  <c r="N18" i="4"/>
  <c r="M19" i="4"/>
  <c r="R34" i="6" l="1"/>
  <c r="F32" i="3" s="1"/>
  <c r="M18" i="6"/>
  <c r="N18" i="6" s="1"/>
  <c r="M13" i="6"/>
  <c r="N13" i="6" s="1"/>
  <c r="M5" i="6"/>
  <c r="N5" i="6" s="1"/>
  <c r="M7" i="6"/>
  <c r="N7" i="6" s="1"/>
  <c r="M11" i="6"/>
  <c r="N11" i="6" s="1"/>
  <c r="M19" i="6"/>
  <c r="N19" i="6" s="1"/>
  <c r="M9" i="6"/>
  <c r="N9" i="6" s="1"/>
  <c r="M17" i="6"/>
  <c r="N17" i="6" s="1"/>
  <c r="M14" i="6"/>
  <c r="N14" i="6" s="1"/>
  <c r="M10" i="6"/>
  <c r="N10" i="6" s="1"/>
  <c r="M12" i="6"/>
  <c r="N12" i="6" s="1"/>
  <c r="M15" i="6"/>
  <c r="N15" i="6" s="1"/>
  <c r="M33" i="6"/>
  <c r="N33" i="6" s="1"/>
  <c r="M28" i="6"/>
  <c r="N28" i="6" s="1"/>
  <c r="M25" i="6"/>
  <c r="N25" i="6" s="1"/>
  <c r="M22" i="6"/>
  <c r="N22" i="6" s="1"/>
  <c r="M32" i="6"/>
  <c r="N32" i="6" s="1"/>
  <c r="M26" i="6"/>
  <c r="N26" i="6" s="1"/>
  <c r="M29" i="6"/>
  <c r="N29" i="6" s="1"/>
  <c r="M30" i="6"/>
  <c r="N30" i="6" s="1"/>
  <c r="M23" i="6"/>
  <c r="N23" i="6" s="1"/>
  <c r="M24" i="6"/>
  <c r="N24" i="6" s="1"/>
  <c r="M27" i="6"/>
  <c r="N27" i="6" s="1"/>
  <c r="M31" i="6"/>
  <c r="N31" i="6" s="1"/>
  <c r="M6" i="6"/>
  <c r="N6" i="6" s="1"/>
  <c r="R10" i="6"/>
  <c r="R14" i="6"/>
  <c r="R17" i="6"/>
  <c r="Q11" i="5"/>
  <c r="N16" i="5"/>
  <c r="N17" i="5"/>
  <c r="M17" i="5"/>
  <c r="M16" i="5"/>
  <c r="R20" i="6" l="1"/>
  <c r="P32" i="3" s="1"/>
  <c r="N20" i="6"/>
  <c r="P11" i="3" s="1"/>
  <c r="N34" i="6"/>
  <c r="F11" i="3" s="1"/>
  <c r="J4" i="2"/>
  <c r="J5" i="2"/>
  <c r="J6" i="2"/>
  <c r="J7" i="2"/>
  <c r="J8" i="2"/>
  <c r="J9" i="2"/>
  <c r="J10" i="2"/>
  <c r="J11" i="2"/>
  <c r="J12" i="2"/>
  <c r="J13" i="2"/>
  <c r="J14" i="2"/>
  <c r="J15" i="2" l="1"/>
  <c r="J16" i="2"/>
  <c r="J17" i="2" s="1"/>
  <c r="F33" i="3" s="1"/>
  <c r="K16" i="2"/>
  <c r="K17" i="2" s="1"/>
  <c r="P33" i="3" s="1"/>
  <c r="C15" i="2"/>
  <c r="D15" i="2"/>
  <c r="E15" i="2"/>
  <c r="F15" i="2"/>
  <c r="F34" i="3" l="1"/>
  <c r="P3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Harper, James (Corporate)</author>
  </authors>
  <commentList>
    <comment ref="J16" authorId="0" shapeId="0" xr:uid="{267C15BE-D91C-499B-B5C3-5440C0AF2804}">
      <text>
        <r>
          <rPr>
            <b/>
            <sz val="9"/>
            <color indexed="81"/>
            <rFont val="Tahoma"/>
            <family val="2"/>
          </rPr>
          <t>Harper, James (Corporate):</t>
        </r>
        <r>
          <rPr>
            <sz val="9"/>
            <color indexed="81"/>
            <rFont val="Tahoma"/>
            <family val="2"/>
          </rPr>
          <t xml:space="preserve">
taken from Capita index</t>
        </r>
      </text>
    </comment>
    <comment ref="Q16" authorId="0" shapeId="0" xr:uid="{E0DEF4B6-7D08-4F35-925B-6353A5C112AE}">
      <text>
        <r>
          <rPr>
            <b/>
            <sz val="9"/>
            <color indexed="81"/>
            <rFont val="Tahoma"/>
            <family val="2"/>
          </rPr>
          <t>Harper, James (Corporate):</t>
        </r>
        <r>
          <rPr>
            <sz val="9"/>
            <color indexed="81"/>
            <rFont val="Tahoma"/>
            <family val="2"/>
          </rPr>
          <t xml:space="preserve">
taken from Capita index</t>
        </r>
      </text>
    </comment>
    <comment ref="J30" authorId="0" shapeId="0" xr:uid="{16C414C9-C37D-401F-A847-DF0CD7F12508}">
      <text>
        <r>
          <rPr>
            <b/>
            <sz val="9"/>
            <color indexed="81"/>
            <rFont val="Tahoma"/>
            <family val="2"/>
          </rPr>
          <t>Harper, James (Corporate):</t>
        </r>
        <r>
          <rPr>
            <sz val="9"/>
            <color indexed="81"/>
            <rFont val="Tahoma"/>
            <family val="2"/>
          </rPr>
          <t xml:space="preserve">
taken from Stoke index</t>
        </r>
      </text>
    </comment>
    <comment ref="Q30" authorId="0" shapeId="0" xr:uid="{A5A36342-11B8-4BB6-B29F-C111016EC113}">
      <text>
        <r>
          <rPr>
            <b/>
            <sz val="9"/>
            <color indexed="81"/>
            <rFont val="Tahoma"/>
            <family val="2"/>
          </rPr>
          <t>Harper, James (Corporate):</t>
        </r>
        <r>
          <rPr>
            <sz val="9"/>
            <color indexed="81"/>
            <rFont val="Tahoma"/>
            <family val="2"/>
          </rPr>
          <t xml:space="preserve">
taken from Stoke index</t>
        </r>
      </text>
    </comment>
    <comment ref="J31" authorId="0" shapeId="0" xr:uid="{F184516B-A96F-4635-B8AA-F2FE37415426}">
      <text>
        <r>
          <rPr>
            <b/>
            <sz val="9"/>
            <color indexed="81"/>
            <rFont val="Tahoma"/>
            <family val="2"/>
          </rPr>
          <t>Harper, James (Corporate):</t>
        </r>
        <r>
          <rPr>
            <sz val="9"/>
            <color indexed="81"/>
            <rFont val="Tahoma"/>
            <family val="2"/>
          </rPr>
          <t xml:space="preserve">
taken from Capita index</t>
        </r>
      </text>
    </comment>
    <comment ref="Q31" authorId="0" shapeId="0" xr:uid="{9BA4AF4C-7CD2-4765-90A6-A91C1903F81A}">
      <text>
        <r>
          <rPr>
            <b/>
            <sz val="9"/>
            <color indexed="81"/>
            <rFont val="Tahoma"/>
            <family val="2"/>
          </rPr>
          <t>Harper, James (Corporate):</t>
        </r>
        <r>
          <rPr>
            <sz val="9"/>
            <color indexed="81"/>
            <rFont val="Tahoma"/>
            <family val="2"/>
          </rPr>
          <t xml:space="preserve">
taken from Capita index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James Harper</author>
  </authors>
  <commentList>
    <comment ref="C2" authorId="0" shapeId="0" xr:uid="{00000000-0006-0000-0200-000001000000}">
      <text>
        <r>
          <rPr>
            <b/>
            <sz val="9"/>
            <color indexed="81"/>
            <rFont val="Tahoma"/>
            <family val="2"/>
          </rPr>
          <t>James Harper:</t>
        </r>
        <r>
          <rPr>
            <sz val="9"/>
            <color indexed="81"/>
            <rFont val="Tahoma"/>
            <family val="2"/>
          </rPr>
          <t xml:space="preserve">
Query in Master database</t>
        </r>
      </text>
    </comment>
    <comment ref="E2" authorId="0" shapeId="0" xr:uid="{00000000-0006-0000-0200-000002000000}">
      <text>
        <r>
          <rPr>
            <b/>
            <sz val="9"/>
            <color indexed="81"/>
            <rFont val="Tahoma"/>
            <family val="2"/>
          </rPr>
          <t>James Harper:</t>
        </r>
        <r>
          <rPr>
            <sz val="9"/>
            <color indexed="81"/>
            <rFont val="Tahoma"/>
            <family val="2"/>
          </rPr>
          <t xml:space="preserve">
Set up as separate payroll to accommodate Apprenticeship Levy</t>
        </r>
      </text>
    </comment>
  </commentList>
</comments>
</file>

<file path=xl/sharedStrings.xml><?xml version="1.0" encoding="utf-8"?>
<sst xmlns="http://schemas.openxmlformats.org/spreadsheetml/2006/main" count="455" uniqueCount="239">
  <si>
    <t>Workplace address</t>
  </si>
  <si>
    <t>Notes:</t>
  </si>
  <si>
    <t>Richard</t>
  </si>
  <si>
    <t>Beatrice</t>
  </si>
  <si>
    <t>Michael</t>
  </si>
  <si>
    <t>Linda</t>
  </si>
  <si>
    <t>Lionel</t>
  </si>
  <si>
    <t>Judith</t>
  </si>
  <si>
    <t>Stephen</t>
  </si>
  <si>
    <t>Peter</t>
  </si>
  <si>
    <t>Gillian</t>
  </si>
  <si>
    <t>Martin</t>
  </si>
  <si>
    <t>NASUWT</t>
  </si>
  <si>
    <t>ASCL</t>
  </si>
  <si>
    <t>NAHT</t>
  </si>
  <si>
    <t>Joanne</t>
  </si>
  <si>
    <t>Sharon</t>
  </si>
  <si>
    <t>Paul</t>
  </si>
  <si>
    <t xml:space="preserve">Allen </t>
  </si>
  <si>
    <t xml:space="preserve">Barr </t>
  </si>
  <si>
    <t xml:space="preserve">Breeze </t>
  </si>
  <si>
    <t xml:space="preserve">Dwyer </t>
  </si>
  <si>
    <t xml:space="preserve">Goodwin </t>
  </si>
  <si>
    <t xml:space="preserve">Hampton </t>
  </si>
  <si>
    <t xml:space="preserve">Harvey </t>
  </si>
  <si>
    <t xml:space="preserve">Hinton </t>
  </si>
  <si>
    <t xml:space="preserve">Holmes </t>
  </si>
  <si>
    <t xml:space="preserve">Machin </t>
  </si>
  <si>
    <t xml:space="preserve">Siddley </t>
  </si>
  <si>
    <t xml:space="preserve">Thompson </t>
  </si>
  <si>
    <t xml:space="preserve">Wyman </t>
  </si>
  <si>
    <t>ATL</t>
  </si>
  <si>
    <t>Ellison</t>
  </si>
  <si>
    <t>Percentage of working time spent on Facilities Time</t>
  </si>
  <si>
    <t>Reporting category for % of time spent of Facilities</t>
  </si>
  <si>
    <t>Total annual working hours</t>
  </si>
  <si>
    <t xml:space="preserve">Camelia </t>
  </si>
  <si>
    <t xml:space="preserve">Nigel </t>
  </si>
  <si>
    <t>Steve</t>
  </si>
  <si>
    <t xml:space="preserve">Sue </t>
  </si>
  <si>
    <t xml:space="preserve">Mandy </t>
  </si>
  <si>
    <t xml:space="preserve">Hilary </t>
  </si>
  <si>
    <t xml:space="preserve">Stuart </t>
  </si>
  <si>
    <t xml:space="preserve">Kate  </t>
  </si>
  <si>
    <t>Michelle</t>
  </si>
  <si>
    <t>Rachel</t>
  </si>
  <si>
    <t xml:space="preserve">Michael </t>
  </si>
  <si>
    <t>Diane G.</t>
  </si>
  <si>
    <t xml:space="preserve">David </t>
  </si>
  <si>
    <t>Baylis</t>
  </si>
  <si>
    <t>Brindley</t>
  </si>
  <si>
    <t>Hewitt</t>
  </si>
  <si>
    <t>Insull</t>
  </si>
  <si>
    <t>Jardine-Dancocks</t>
  </si>
  <si>
    <t>Mellor</t>
  </si>
  <si>
    <t>Nixon</t>
  </si>
  <si>
    <t>Salter</t>
  </si>
  <si>
    <t>Slide</t>
  </si>
  <si>
    <t>Sowden</t>
  </si>
  <si>
    <t>Vaughan</t>
  </si>
  <si>
    <t>Walsh</t>
  </si>
  <si>
    <t>Willetts</t>
  </si>
  <si>
    <t>UNISON</t>
  </si>
  <si>
    <t xml:space="preserve">Families First,Lichfield Area Office </t>
  </si>
  <si>
    <t>UNISON office</t>
  </si>
  <si>
    <t xml:space="preserve">Stafford ( Wedgwood ) Area Office </t>
  </si>
  <si>
    <t>Stafford Area Office</t>
  </si>
  <si>
    <t xml:space="preserve">SICT </t>
  </si>
  <si>
    <t xml:space="preserve">Accountancy Services </t>
  </si>
  <si>
    <t xml:space="preserve">Chase Complex Needs , Cannock </t>
  </si>
  <si>
    <t>Brokerage , SP1</t>
  </si>
  <si>
    <t xml:space="preserve">IF - Burton Resource Centre </t>
  </si>
  <si>
    <t>1-50%</t>
  </si>
  <si>
    <t>Forename</t>
  </si>
  <si>
    <t>Surname</t>
  </si>
  <si>
    <t>Union</t>
  </si>
  <si>
    <t>iTrent Ref</t>
  </si>
  <si>
    <t>00269602</t>
  </si>
  <si>
    <t>00176529</t>
  </si>
  <si>
    <t>00138385</t>
  </si>
  <si>
    <t>00194796</t>
  </si>
  <si>
    <t>00194797</t>
  </si>
  <si>
    <t>00195563</t>
  </si>
  <si>
    <t>00223462</t>
  </si>
  <si>
    <t>00269747</t>
  </si>
  <si>
    <t>00269607</t>
  </si>
  <si>
    <t>00269749</t>
  </si>
  <si>
    <t>00035695</t>
  </si>
  <si>
    <t>00041183</t>
  </si>
  <si>
    <t>00231459</t>
  </si>
  <si>
    <t>00116126</t>
  </si>
  <si>
    <t>00111117</t>
  </si>
  <si>
    <t>00032707</t>
  </si>
  <si>
    <t>00033589</t>
  </si>
  <si>
    <t>00042149</t>
  </si>
  <si>
    <t>00037888</t>
  </si>
  <si>
    <t>00188201</t>
  </si>
  <si>
    <t>00037825</t>
  </si>
  <si>
    <t>00042587</t>
  </si>
  <si>
    <t>Start Date</t>
  </si>
  <si>
    <t>End Date</t>
  </si>
  <si>
    <t>Category</t>
  </si>
  <si>
    <t>Education</t>
  </si>
  <si>
    <t>Central</t>
  </si>
  <si>
    <t>Stoke</t>
  </si>
  <si>
    <t>Capita</t>
  </si>
  <si>
    <t>Total</t>
  </si>
  <si>
    <t>iTrent</t>
  </si>
  <si>
    <t>Blythe Bridge</t>
  </si>
  <si>
    <t>Payroll</t>
  </si>
  <si>
    <t>Estimated on-costs</t>
  </si>
  <si>
    <t>Grand total</t>
  </si>
  <si>
    <t>NJC staff based on 1628 hours (220*7.4hrs)</t>
  </si>
  <si>
    <t>Percentage of year as officer</t>
  </si>
  <si>
    <t>Teaching staff based on 1265 hours (directed time from STPCD)</t>
  </si>
  <si>
    <t>Weekly Hours</t>
  </si>
  <si>
    <t>Annualised hours</t>
  </si>
  <si>
    <t>Number of employees who were relevant union officials during the relevant period</t>
  </si>
  <si>
    <t>Full-time equivalent employee number</t>
  </si>
  <si>
    <t>Table 2 - Percentage of time spent on facility time</t>
  </si>
  <si>
    <t>Table 1 - Relevant Union Officials</t>
  </si>
  <si>
    <t>What was the total number of your employees who were relevant union officials during the relevant period?</t>
  </si>
  <si>
    <t>Percentage of time</t>
  </si>
  <si>
    <t>Number of employees</t>
  </si>
  <si>
    <t>51-99%</t>
  </si>
  <si>
    <t>Table 3 - Percentage of pay bill spent on facility time</t>
  </si>
  <si>
    <t>Provide the figures requested in the first column of the table below to determine the percentage of your total pay bill spent on paying employees who were relevant union officials for facility time during the relevant period</t>
  </si>
  <si>
    <t>Table 4 - Paid trade union activities</t>
  </si>
  <si>
    <t>As a percentage of total paid facility time hours, how many hours were spent by employees who were relevant trade union officials during the relevant period on paid trade union activities?</t>
  </si>
  <si>
    <t>Time spent on paid trade union activities as a percentage of total paid facility time hours</t>
  </si>
  <si>
    <t>Total pay bill</t>
  </si>
  <si>
    <t>Percentage of the total pay bill spent on facility time</t>
  </si>
  <si>
    <t>Total cost of facility time</t>
  </si>
  <si>
    <t>FTEs</t>
  </si>
  <si>
    <t>including on-costs</t>
  </si>
  <si>
    <t>Central Function</t>
  </si>
  <si>
    <t>Education Function</t>
  </si>
  <si>
    <t>Cost of facility time w/on-costs</t>
  </si>
  <si>
    <t>Annual salary costs</t>
  </si>
  <si>
    <t>Paget High School</t>
  </si>
  <si>
    <t>FACILITIES TIME RECORD SHEET</t>
  </si>
  <si>
    <t>TU Rep surname</t>
  </si>
  <si>
    <t>TU Rep forename</t>
  </si>
  <si>
    <t>UNION</t>
  </si>
  <si>
    <t>Date appointed as TU Rep (if after 1 April 2019)</t>
  </si>
  <si>
    <t>End date of appointment as TU Rep (if before 31 March 2020)</t>
  </si>
  <si>
    <t>Total hours spent on paid facility time April 2019 - 31 March 2020*</t>
  </si>
  <si>
    <t>Percentage of time spent on facilities time 1 April 2019 - 31 March 2020</t>
  </si>
  <si>
    <t>Total hours spent on facility time for paid TU activities 1 April 2019 - 31 March 2020**</t>
  </si>
  <si>
    <t>NEU</t>
  </si>
  <si>
    <t>Beesley</t>
  </si>
  <si>
    <t>Libby</t>
  </si>
  <si>
    <t>Cheslyn Hay High School</t>
  </si>
  <si>
    <t>Cartlidge</t>
  </si>
  <si>
    <t>Ann</t>
  </si>
  <si>
    <t>Gill</t>
  </si>
  <si>
    <t>Nick</t>
  </si>
  <si>
    <t>Walton High School</t>
  </si>
  <si>
    <t>Lloyd</t>
  </si>
  <si>
    <t>Lesley</t>
  </si>
  <si>
    <t>University Academy Kidsgrove</t>
  </si>
  <si>
    <r>
      <t xml:space="preserve">*For the reporting period 1 April 2019 - 31 March 2020, insert the number of hours spent on </t>
    </r>
    <r>
      <rPr>
        <b/>
        <sz val="12"/>
        <color theme="1"/>
        <rFont val="Arial"/>
        <family val="2"/>
      </rPr>
      <t xml:space="preserve">paid facilities time.  </t>
    </r>
    <r>
      <rPr>
        <sz val="12"/>
        <color theme="1"/>
        <rFont val="Arial"/>
        <family val="2"/>
      </rPr>
      <t>This includes</t>
    </r>
    <r>
      <rPr>
        <b/>
        <sz val="12"/>
        <color theme="1"/>
        <rFont val="Arial"/>
        <family val="2"/>
      </rPr>
      <t xml:space="preserve"> trade union duties, </t>
    </r>
    <r>
      <rPr>
        <sz val="12"/>
        <color theme="1"/>
        <rFont val="Arial"/>
        <family val="2"/>
      </rPr>
      <t xml:space="preserve">such as negotiating with employers, representing members, performing duties of an accredited H&amp;S rep or Union Learning Rep, and attending training to enable these duties to be carried out.  It also includes any </t>
    </r>
    <r>
      <rPr>
        <b/>
        <sz val="12"/>
        <color theme="1"/>
        <rFont val="Arial"/>
        <family val="2"/>
      </rPr>
      <t xml:space="preserve">paid trade union activities, </t>
    </r>
    <r>
      <rPr>
        <sz val="12"/>
        <color theme="1"/>
        <rFont val="Arial"/>
        <family val="2"/>
      </rPr>
      <t xml:space="preserve">such as meetings where the purpose or principla purpose is to discuss internal union matters, Trade Union conferences, or internal administartion of the union, eg answering internal union correspondence, dealing with financial matters, responding to internal surveys.  </t>
    </r>
    <r>
      <rPr>
        <b/>
        <sz val="12"/>
        <color theme="1"/>
        <rFont val="Arial"/>
        <family val="2"/>
      </rPr>
      <t xml:space="preserve">Do not include </t>
    </r>
    <r>
      <rPr>
        <sz val="12"/>
        <color theme="1"/>
        <rFont val="Arial"/>
        <family val="2"/>
      </rPr>
      <t>any unpaid trade union activities.</t>
    </r>
  </si>
  <si>
    <r>
      <t xml:space="preserve">**Insert the number of hours spent on </t>
    </r>
    <r>
      <rPr>
        <b/>
        <sz val="12"/>
        <color theme="1"/>
        <rFont val="Arial"/>
        <family val="2"/>
      </rPr>
      <t xml:space="preserve">paid trade union activities, </t>
    </r>
    <r>
      <rPr>
        <sz val="12"/>
        <color theme="1"/>
        <rFont val="Arial"/>
        <family val="2"/>
      </rPr>
      <t xml:space="preserve">such as meetings where the purpose or principal purpose is to discuss internal union matters, Trade Union conferences, or internal administration of the union, eg answering internal union correspondence, dealing with financial matters, responding to internal surveys.  </t>
    </r>
    <r>
      <rPr>
        <b/>
        <sz val="12"/>
        <color theme="1"/>
        <rFont val="Arial"/>
        <family val="2"/>
      </rPr>
      <t xml:space="preserve">Do not include </t>
    </r>
    <r>
      <rPr>
        <sz val="12"/>
        <color theme="1"/>
        <rFont val="Arial"/>
        <family val="2"/>
      </rPr>
      <t>any unpaid time off for these activities.</t>
    </r>
  </si>
  <si>
    <t>Manager name</t>
  </si>
  <si>
    <t>FTE</t>
  </si>
  <si>
    <t>Percentage of time spent on Facilities Time</t>
  </si>
  <si>
    <t>Rebecca Collier</t>
  </si>
  <si>
    <t>Michael Vaughan</t>
  </si>
  <si>
    <t>Karl Hobson</t>
  </si>
  <si>
    <t>Claire Makinson</t>
  </si>
  <si>
    <t xml:space="preserve">Mrs Stephanie Tate </t>
  </si>
  <si>
    <t>The Head Teacher</t>
  </si>
  <si>
    <t>Kevin</t>
  </si>
  <si>
    <t>Jones</t>
  </si>
  <si>
    <t>Two Rivers High School</t>
  </si>
  <si>
    <t>Sarah Getley</t>
  </si>
  <si>
    <t xml:space="preserve">Mr A.Edwards </t>
  </si>
  <si>
    <t>Miss L. Molineux</t>
  </si>
  <si>
    <t>Mrs A C Duggan</t>
  </si>
  <si>
    <t>Helen</t>
  </si>
  <si>
    <t>Smith</t>
  </si>
  <si>
    <t>Stafford Childrens Centre</t>
  </si>
  <si>
    <t xml:space="preserve">Julie Lovatt </t>
  </si>
  <si>
    <t xml:space="preserve">Ms Jane Byrne </t>
  </si>
  <si>
    <t xml:space="preserve">Charlotte Weatherer </t>
  </si>
  <si>
    <t>Daniel</t>
  </si>
  <si>
    <t>Watson</t>
  </si>
  <si>
    <t>Hednesford Valley High School</t>
  </si>
  <si>
    <t>Mrs P.Rowley</t>
  </si>
  <si>
    <t>Mr I Brieley</t>
  </si>
  <si>
    <t>Phyllis</t>
  </si>
  <si>
    <t>Gaskin</t>
  </si>
  <si>
    <t>Andrew</t>
  </si>
  <si>
    <t>Whitehead</t>
  </si>
  <si>
    <t>Burton PRU</t>
  </si>
  <si>
    <t>Lucy</t>
  </si>
  <si>
    <t>Tovey</t>
  </si>
  <si>
    <t>Paulette</t>
  </si>
  <si>
    <t>Julia Anderson</t>
  </si>
  <si>
    <t>Rudolf</t>
  </si>
  <si>
    <t>Julia</t>
  </si>
  <si>
    <t>AEP</t>
  </si>
  <si>
    <t>East Staffordshire Children's Centre</t>
  </si>
  <si>
    <r>
      <t xml:space="preserve">*For the reporting period of 1 April 2019 - 31 March 2020, insert the total number of hours spent on </t>
    </r>
    <r>
      <rPr>
        <b/>
        <sz val="12"/>
        <color theme="1"/>
        <rFont val="Arial"/>
        <family val="2"/>
      </rPr>
      <t xml:space="preserve">paid facilities time.  </t>
    </r>
    <r>
      <rPr>
        <sz val="12"/>
        <color theme="1"/>
        <rFont val="Arial"/>
        <family val="2"/>
      </rPr>
      <t xml:space="preserve">This includes </t>
    </r>
    <r>
      <rPr>
        <b/>
        <sz val="12"/>
        <color theme="1"/>
        <rFont val="Arial"/>
        <family val="2"/>
      </rPr>
      <t>trade union duties</t>
    </r>
    <r>
      <rPr>
        <sz val="12"/>
        <color theme="1"/>
        <rFont val="Arial"/>
        <family val="2"/>
      </rPr>
      <t xml:space="preserve">, such as negotiating with employers, representing members, performing duties of an accredited H&amp;S rep or Union Learning Rep, and attending training to enable these duties to be carried out.  It also includes any </t>
    </r>
    <r>
      <rPr>
        <b/>
        <sz val="12"/>
        <color theme="1"/>
        <rFont val="Arial"/>
        <family val="2"/>
      </rPr>
      <t>paid trade union activities</t>
    </r>
    <r>
      <rPr>
        <sz val="12"/>
        <color theme="1"/>
        <rFont val="Arial"/>
        <family val="2"/>
      </rPr>
      <t xml:space="preserve">, such as meetings where the purpose or principal purpose is to discuss internal union matters, Trade Union conferences, or internal administration of the union, eg answering internal union correspondence, dealing with financial matters, responding to internal surveys.    </t>
    </r>
    <r>
      <rPr>
        <b/>
        <sz val="12"/>
        <color theme="1"/>
        <rFont val="Arial"/>
        <family val="2"/>
      </rPr>
      <t>Do not include</t>
    </r>
    <r>
      <rPr>
        <sz val="12"/>
        <color theme="1"/>
        <rFont val="Arial"/>
        <family val="2"/>
      </rPr>
      <t xml:space="preserve"> any unpaid trade union activities.</t>
    </r>
  </si>
  <si>
    <r>
      <t xml:space="preserve">**For the reporting period of 1 April 2019 - 31 March 2020, insert the total number of hours spent on </t>
    </r>
    <r>
      <rPr>
        <b/>
        <sz val="12"/>
        <color theme="1"/>
        <rFont val="Arial"/>
        <family val="2"/>
      </rPr>
      <t>paid trade union activities,</t>
    </r>
    <r>
      <rPr>
        <sz val="12"/>
        <color theme="1"/>
        <rFont val="Arial"/>
        <family val="2"/>
      </rPr>
      <t xml:space="preserve"> such as meetings where the purpose or principal purpose is to discuss internal union matters, Trade Union conferences, or internal administration of the union, eg answering internal union correspondence, dealing with financial matters, responding to internal surveys.  </t>
    </r>
    <r>
      <rPr>
        <b/>
        <sz val="12"/>
        <color theme="1"/>
        <rFont val="Arial"/>
        <family val="2"/>
      </rPr>
      <t xml:space="preserve">Do not include </t>
    </r>
    <r>
      <rPr>
        <sz val="12"/>
        <color theme="1"/>
        <rFont val="Arial"/>
        <family val="2"/>
      </rPr>
      <t>any unpaid time off for these activities.</t>
    </r>
  </si>
  <si>
    <t>5/6</t>
  </si>
  <si>
    <t>1/6</t>
  </si>
  <si>
    <t>00270829</t>
  </si>
  <si>
    <t>00270859</t>
  </si>
  <si>
    <t>Personal Ref</t>
  </si>
  <si>
    <t>Element Name</t>
  </si>
  <si>
    <t>SumOfCash Value</t>
  </si>
  <si>
    <t>Basic Pay</t>
  </si>
  <si>
    <t>00136948</t>
  </si>
  <si>
    <t>00126758</t>
  </si>
  <si>
    <t>How many of your employees who were relevant union officials during the relevant period spent a) 0%, b) 1%-50%, C) 51%-99% or d) 100% of their working hours on facility time?</t>
  </si>
  <si>
    <t>Karen</t>
  </si>
  <si>
    <t>Giles</t>
  </si>
  <si>
    <t>Mark</t>
  </si>
  <si>
    <t>Lawrence</t>
  </si>
  <si>
    <t>Bhylls Acre Primary School</t>
  </si>
  <si>
    <t>SP1</t>
  </si>
  <si>
    <t>Total hours spent on paid facility time April 2020 - 31 March 2021*</t>
  </si>
  <si>
    <t>Total hours spent on facility time for paid TU activities 1 April 2020 - 31 March 2021**</t>
  </si>
  <si>
    <t>Emily</t>
  </si>
  <si>
    <t>Proffit</t>
  </si>
  <si>
    <t>Cooper Perry Primary School</t>
  </si>
  <si>
    <t>n/a</t>
  </si>
  <si>
    <t>Teaching salaries outside iTrent defaulted to £41,604 (maximum of UPS)</t>
  </si>
  <si>
    <t>00043148</t>
  </si>
  <si>
    <t>1000086669</t>
  </si>
  <si>
    <t>1047092</t>
  </si>
  <si>
    <t>TU Facilities Time Reporting 2021/22</t>
  </si>
  <si>
    <t xml:space="preserve">Daniela </t>
  </si>
  <si>
    <t>Ballantine</t>
  </si>
  <si>
    <t>00215914</t>
  </si>
  <si>
    <t>Entrust</t>
  </si>
  <si>
    <r>
      <t xml:space="preserve">Facility Time Publication Requirements 2021/22 - </t>
    </r>
    <r>
      <rPr>
        <b/>
        <u/>
        <sz val="13.5"/>
        <color theme="1"/>
        <rFont val="Arial"/>
        <family val="2"/>
      </rPr>
      <t>Central</t>
    </r>
    <r>
      <rPr>
        <b/>
        <sz val="13.5"/>
        <color theme="1"/>
        <rFont val="Arial"/>
        <family val="2"/>
      </rPr>
      <t xml:space="preserve"> Function Employees</t>
    </r>
  </si>
  <si>
    <r>
      <t xml:space="preserve">Facility Time Publication Requirements 2021/22 - </t>
    </r>
    <r>
      <rPr>
        <b/>
        <u/>
        <sz val="13.5"/>
        <color theme="1"/>
        <rFont val="Arial"/>
        <family val="2"/>
      </rPr>
      <t>Education</t>
    </r>
    <r>
      <rPr>
        <b/>
        <sz val="13.5"/>
        <color theme="1"/>
        <rFont val="Arial"/>
        <family val="2"/>
      </rPr>
      <t xml:space="preserve"> Function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</si>
</sst>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mmmm\ yyyy"/>
    <numFmt numFmtId="166" formatCode="0.0"/>
  </numFmts>
  <fonts count="23" x14ac:knownFonts="1">
    <font>
      <sz val="12"/>
      <color theme="1"/>
      <name val="Arial"/>
      <family val="2"/>
    </font>
    <font>
      <sz val="9"/>
      <color indexed="81"/>
      <name val="Tahoma"/>
      <family val="2"/>
    </font>
    <font>
      <b/>
      <sz val="9"/>
      <color indexed="81"/>
      <name val="Tahoma"/>
      <family val="2"/>
    </font>
    <font>
      <b/>
      <sz val="8"/>
      <color theme="1"/>
      <name val="Tahoma"/>
      <family val="2"/>
    </font>
    <font>
      <sz val="8"/>
      <color theme="1"/>
      <name val="Tahoma"/>
      <family val="2"/>
    </font>
    <font>
      <sz val="8"/>
      <color rgb="FF000000"/>
      <name val="Tahoma"/>
      <family val="2"/>
    </font>
    <font>
      <sz val="8"/>
      <name val="Tahoma"/>
      <family val="2"/>
    </font>
    <font>
      <b/>
      <sz val="8"/>
      <color theme="0"/>
      <name val="Tahoma"/>
      <family val="2"/>
    </font>
    <font>
      <b/>
      <sz val="12"/>
      <color theme="1"/>
      <name val="Tahoma"/>
      <family val="2"/>
    </font>
    <font>
      <sz val="10"/>
      <color rgb="FF000000"/>
      <name val="Arial"/>
      <family val="2"/>
    </font>
    <font>
      <sz val="12"/>
      <color theme="1"/>
      <name val="Arial"/>
      <family val="2"/>
    </font>
    <font>
      <b/>
      <sz val="12"/>
      <color theme="1"/>
      <name val="Arial"/>
      <family val="2"/>
    </font>
    <font>
      <i/>
      <sz val="8"/>
      <color theme="1"/>
      <name val="Tahoma"/>
      <family val="2"/>
    </font>
    <font>
      <b/>
      <sz val="13.5"/>
      <color theme="1"/>
      <name val="Arial"/>
      <family val="2"/>
    </font>
    <font>
      <sz val="13.5"/>
      <color theme="1"/>
      <name val="Arial"/>
      <family val="2"/>
    </font>
    <font>
      <sz val="12"/>
      <color rgb="FF000000"/>
      <name val="Arial"/>
      <family val="2"/>
    </font>
    <font>
      <sz val="12"/>
      <name val="Arial"/>
      <family val="2"/>
    </font>
    <font>
      <sz val="10"/>
      <color indexed="8"/>
      <name val="Arial"/>
      <family val="2"/>
    </font>
    <font>
      <sz val="8"/>
      <color indexed="8"/>
      <name val="Calibri"/>
      <family val="2"/>
    </font>
    <font>
      <sz val="8"/>
      <color theme="1"/>
      <name val="Arial"/>
      <family val="2"/>
    </font>
    <font>
      <b/>
      <u/>
      <sz val="13.5"/>
      <color theme="1"/>
      <name val="Arial"/>
      <family val="2"/>
    </font>
    <font>
      <i/>
      <sz val="8"/>
      <color theme="1"/>
      <name val="Arial"/>
      <family val="2"/>
    </font>
    <font>
      <b/>
      <sz val="8"/>
      <color rgb="FF000000"/>
      <name val="Tahoma"/>
      <family val="2"/>
    </font>
  </fonts>
  <fills count="13">
    <fill>
      <patternFill patternType="none"/>
    </fill>
    <fill>
      <patternFill patternType="gray125"/>
    </fill>
    <fill>
      <patternFill patternType="solid">
        <fgColor theme="0"/>
        <bgColor rgb="FF000000"/>
      </patternFill>
    </fill>
    <fill>
      <patternFill patternType="solid">
        <fgColor theme="1"/>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22"/>
        <bgColor indexed="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59999389629810485"/>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1"/>
      </top>
      <bottom style="thin">
        <color theme="1"/>
      </bottom>
      <diagonal/>
    </border>
    <border>
      <left/>
      <right/>
      <top style="thin">
        <color theme="1"/>
      </top>
      <bottom style="thin">
        <color theme="1"/>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top style="thin">
        <color theme="0" tint="-0.24994659260841701"/>
      </top>
      <bottom/>
      <diagonal/>
    </border>
    <border>
      <left/>
      <right style="medium">
        <color auto="1"/>
      </right>
      <top/>
      <bottom/>
      <diagonal/>
    </border>
    <border>
      <left style="medium">
        <color auto="1"/>
      </left>
      <right style="medium">
        <color auto="1"/>
      </right>
      <top/>
      <bottom/>
      <diagonal/>
    </border>
  </borders>
  <cellStyleXfs count="5">
    <xf numFmtId="0" fontId="0" fillId="0" borderId="0"/>
    <xf numFmtId="0" fontId="9" fillId="0" borderId="0"/>
    <xf numFmtId="9" fontId="10" fillId="0" borderId="0" applyFont="0" applyFill="0" applyBorder="0" applyAlignment="0" applyProtection="0"/>
    <xf numFmtId="0" fontId="17" fillId="0" borderId="0"/>
    <xf numFmtId="43" fontId="10" fillId="0" borderId="0" applyFont="0" applyFill="0" applyBorder="0" applyAlignment="0" applyProtection="0"/>
  </cellStyleXfs>
  <cellXfs count="184">
    <xf numFmtId="0" fontId="0" fillId="0" borderId="0" xfId="0"/>
    <xf numFmtId="0" fontId="4" fillId="4" borderId="0" xfId="0" applyFont="1" applyFill="1"/>
    <xf numFmtId="0" fontId="3" fillId="4" borderId="0" xfId="0" applyFont="1" applyFill="1"/>
    <xf numFmtId="0" fontId="4" fillId="4" borderId="1" xfId="0" applyFont="1" applyFill="1" applyBorder="1"/>
    <xf numFmtId="0" fontId="7" fillId="3" borderId="1" xfId="0" applyFont="1" applyFill="1" applyBorder="1" applyAlignment="1">
      <alignment horizontal="center"/>
    </xf>
    <xf numFmtId="164" fontId="6" fillId="4" borderId="1" xfId="0" applyNumberFormat="1" applyFont="1" applyFill="1" applyBorder="1"/>
    <xf numFmtId="164" fontId="5" fillId="4" borderId="1" xfId="0" applyNumberFormat="1" applyFont="1" applyFill="1" applyBorder="1" applyAlignment="1">
      <alignment horizontal="right" vertical="center"/>
    </xf>
    <xf numFmtId="164" fontId="4" fillId="4" borderId="0" xfId="0" applyNumberFormat="1" applyFont="1" applyFill="1"/>
    <xf numFmtId="165" fontId="4" fillId="4" borderId="1" xfId="0" applyNumberFormat="1" applyFont="1" applyFill="1" applyBorder="1" applyAlignment="1">
      <alignment horizontal="left"/>
    </xf>
    <xf numFmtId="164" fontId="3" fillId="4" borderId="1" xfId="0" applyNumberFormat="1" applyFont="1" applyFill="1" applyBorder="1"/>
    <xf numFmtId="0" fontId="3" fillId="4" borderId="1" xfId="0" applyFont="1" applyFill="1" applyBorder="1"/>
    <xf numFmtId="164" fontId="7" fillId="3" borderId="1" xfId="0" applyNumberFormat="1" applyFont="1" applyFill="1" applyBorder="1" applyAlignment="1">
      <alignment horizontal="center" wrapText="1"/>
    </xf>
    <xf numFmtId="0" fontId="0" fillId="4" borderId="0" xfId="0" applyFill="1" applyAlignment="1">
      <alignment vertical="center"/>
    </xf>
    <xf numFmtId="0" fontId="0" fillId="4" borderId="0" xfId="0" applyFill="1" applyAlignment="1">
      <alignment vertical="center" wrapText="1"/>
    </xf>
    <xf numFmtId="0" fontId="0" fillId="4" borderId="0" xfId="0" applyFill="1" applyBorder="1" applyAlignment="1">
      <alignment vertical="center" wrapText="1"/>
    </xf>
    <xf numFmtId="9" fontId="0" fillId="4" borderId="0" xfId="0" applyNumberFormat="1" applyFill="1" applyBorder="1" applyAlignment="1">
      <alignment horizontal="left" vertical="center" wrapText="1"/>
    </xf>
    <xf numFmtId="0" fontId="0" fillId="4" borderId="0" xfId="0" applyFill="1" applyBorder="1" applyAlignment="1">
      <alignment horizontal="left" vertical="center" wrapText="1"/>
    </xf>
    <xf numFmtId="9" fontId="0" fillId="4" borderId="0" xfId="2" applyFont="1" applyFill="1" applyBorder="1" applyAlignment="1">
      <alignment vertical="center" wrapText="1"/>
    </xf>
    <xf numFmtId="0" fontId="0" fillId="4" borderId="0" xfId="0" applyFill="1" applyAlignment="1">
      <alignment horizontal="center" vertical="center"/>
    </xf>
    <xf numFmtId="164" fontId="6" fillId="4" borderId="1" xfId="0" applyNumberFormat="1" applyFont="1" applyFill="1" applyBorder="1" applyAlignment="1">
      <alignment horizontal="right"/>
    </xf>
    <xf numFmtId="164" fontId="5" fillId="4" borderId="1" xfId="0" applyNumberFormat="1" applyFont="1" applyFill="1" applyBorder="1" applyAlignment="1">
      <alignment vertical="center"/>
    </xf>
    <xf numFmtId="14" fontId="4" fillId="4" borderId="0" xfId="0" applyNumberFormat="1" applyFont="1" applyFill="1" applyAlignment="1">
      <alignment horizontal="center"/>
    </xf>
    <xf numFmtId="14" fontId="7" fillId="3" borderId="1" xfId="0" applyNumberFormat="1" applyFont="1" applyFill="1" applyBorder="1" applyAlignment="1">
      <alignment horizontal="center" wrapText="1"/>
    </xf>
    <xf numFmtId="2" fontId="3" fillId="4" borderId="0" xfId="0" applyNumberFormat="1" applyFont="1" applyFill="1" applyAlignment="1">
      <alignment horizontal="right"/>
    </xf>
    <xf numFmtId="9" fontId="4" fillId="4" borderId="0" xfId="0" applyNumberFormat="1" applyFont="1" applyFill="1"/>
    <xf numFmtId="9" fontId="7" fillId="3" borderId="1" xfId="0" applyNumberFormat="1" applyFont="1" applyFill="1" applyBorder="1" applyAlignment="1">
      <alignment horizontal="center" wrapText="1"/>
    </xf>
    <xf numFmtId="9" fontId="3" fillId="4" borderId="0" xfId="0" applyNumberFormat="1" applyFont="1" applyFill="1" applyAlignment="1">
      <alignment horizontal="left"/>
    </xf>
    <xf numFmtId="0" fontId="11" fillId="0" borderId="0" xfId="0" applyFont="1"/>
    <xf numFmtId="0" fontId="11" fillId="6" borderId="0" xfId="0" applyFont="1" applyFill="1" applyAlignment="1">
      <alignment wrapText="1"/>
    </xf>
    <xf numFmtId="0" fontId="15" fillId="2" borderId="6" xfId="0" applyFont="1" applyFill="1" applyBorder="1" applyAlignment="1">
      <alignment vertical="center"/>
    </xf>
    <xf numFmtId="0" fontId="16" fillId="2" borderId="1" xfId="0" applyFont="1" applyFill="1" applyBorder="1" applyAlignment="1">
      <alignment vertical="center"/>
    </xf>
    <xf numFmtId="0" fontId="15" fillId="2" borderId="1" xfId="0" applyFont="1" applyFill="1" applyBorder="1" applyAlignment="1">
      <alignment vertical="center"/>
    </xf>
    <xf numFmtId="0" fontId="16" fillId="0" borderId="0" xfId="0" applyFont="1"/>
    <xf numFmtId="0" fontId="15" fillId="0" borderId="6" xfId="0" applyFont="1" applyBorder="1" applyAlignment="1">
      <alignment vertical="center"/>
    </xf>
    <xf numFmtId="0" fontId="15" fillId="0" borderId="1" xfId="0" applyFont="1" applyBorder="1" applyAlignment="1">
      <alignment vertical="center"/>
    </xf>
    <xf numFmtId="15" fontId="0" fillId="0" borderId="0" xfId="0" applyNumberFormat="1"/>
    <xf numFmtId="0" fontId="15" fillId="0" borderId="7" xfId="0" applyFont="1" applyBorder="1" applyAlignment="1">
      <alignment vertical="center"/>
    </xf>
    <xf numFmtId="0" fontId="15" fillId="2" borderId="7" xfId="0" applyFont="1" applyFill="1" applyBorder="1" applyAlignment="1">
      <alignment vertical="center"/>
    </xf>
    <xf numFmtId="0" fontId="0" fillId="0" borderId="0" xfId="0" applyAlignment="1">
      <alignment horizontal="left" wrapText="1"/>
    </xf>
    <xf numFmtId="0" fontId="11" fillId="6" borderId="3" xfId="0" applyFont="1" applyFill="1" applyBorder="1"/>
    <xf numFmtId="0" fontId="11" fillId="6" borderId="3" xfId="0" applyFont="1" applyFill="1" applyBorder="1" applyAlignment="1">
      <alignment wrapText="1"/>
    </xf>
    <xf numFmtId="166" fontId="0" fillId="0" borderId="0" xfId="0" applyNumberFormat="1"/>
    <xf numFmtId="0" fontId="11" fillId="0" borderId="3" xfId="0" applyFont="1" applyBorder="1"/>
    <xf numFmtId="0" fontId="11" fillId="7" borderId="3" xfId="0" applyFont="1" applyFill="1" applyBorder="1"/>
    <xf numFmtId="15" fontId="0" fillId="8" borderId="0" xfId="0" applyNumberFormat="1" applyFill="1"/>
    <xf numFmtId="0" fontId="11" fillId="0" borderId="8" xfId="0" applyFont="1" applyBorder="1"/>
    <xf numFmtId="0" fontId="11" fillId="7" borderId="8" xfId="0" applyFont="1" applyFill="1" applyBorder="1"/>
    <xf numFmtId="0" fontId="0" fillId="8" borderId="0" xfId="0" applyFill="1"/>
    <xf numFmtId="0" fontId="11" fillId="8" borderId="3" xfId="0" applyFont="1" applyFill="1" applyBorder="1"/>
    <xf numFmtId="166" fontId="0" fillId="8" borderId="0" xfId="0" applyNumberFormat="1" applyFill="1"/>
    <xf numFmtId="16" fontId="0" fillId="0" borderId="0" xfId="0" quotePrefix="1" applyNumberFormat="1"/>
    <xf numFmtId="0" fontId="0" fillId="0" borderId="0" xfId="0" quotePrefix="1"/>
    <xf numFmtId="0" fontId="15" fillId="8" borderId="6" xfId="0" applyFont="1" applyFill="1" applyBorder="1" applyAlignment="1">
      <alignment vertical="center"/>
    </xf>
    <xf numFmtId="0" fontId="15" fillId="8" borderId="1" xfId="0" applyFont="1" applyFill="1" applyBorder="1" applyAlignment="1">
      <alignment vertical="center"/>
    </xf>
    <xf numFmtId="0" fontId="4" fillId="4" borderId="0" xfId="0" applyFont="1" applyFill="1" applyAlignment="1">
      <alignment horizontal="center"/>
    </xf>
    <xf numFmtId="9" fontId="4" fillId="4" borderId="0" xfId="2" applyFont="1" applyFill="1"/>
    <xf numFmtId="0" fontId="3" fillId="4" borderId="0" xfId="0" applyFont="1" applyFill="1" applyAlignment="1">
      <alignment horizontal="center"/>
    </xf>
    <xf numFmtId="0" fontId="7" fillId="3" borderId="1" xfId="0" applyFont="1" applyFill="1" applyBorder="1" applyAlignment="1">
      <alignment horizontal="center" wrapText="1"/>
    </xf>
    <xf numFmtId="9" fontId="7" fillId="3" borderId="1" xfId="2" applyFont="1" applyFill="1" applyBorder="1" applyAlignment="1">
      <alignment horizontal="center" wrapText="1"/>
    </xf>
    <xf numFmtId="0" fontId="4" fillId="4" borderId="1" xfId="0" applyFont="1" applyFill="1" applyBorder="1" applyAlignment="1">
      <alignment horizontal="center"/>
    </xf>
    <xf numFmtId="0" fontId="18" fillId="9" borderId="13" xfId="3" applyFont="1" applyFill="1" applyBorder="1" applyAlignment="1">
      <alignment horizontal="center"/>
    </xf>
    <xf numFmtId="0" fontId="18" fillId="0" borderId="14" xfId="3" applyFont="1" applyBorder="1" applyAlignment="1">
      <alignment wrapText="1"/>
    </xf>
    <xf numFmtId="0" fontId="18" fillId="0" borderId="14" xfId="3" applyFont="1" applyBorder="1" applyAlignment="1">
      <alignment horizontal="right" wrapText="1"/>
    </xf>
    <xf numFmtId="0" fontId="4" fillId="0" borderId="0" xfId="0" applyFont="1"/>
    <xf numFmtId="0" fontId="3" fillId="4" borderId="0" xfId="0" applyFont="1" applyFill="1" applyAlignment="1">
      <alignment horizontal="left"/>
    </xf>
    <xf numFmtId="0" fontId="4" fillId="0" borderId="1" xfId="0" applyFont="1" applyFill="1" applyBorder="1" applyAlignment="1">
      <alignment horizontal="center"/>
    </xf>
    <xf numFmtId="0" fontId="4" fillId="0" borderId="1" xfId="0" quotePrefix="1" applyFont="1" applyFill="1" applyBorder="1" applyAlignment="1">
      <alignment horizontal="center"/>
    </xf>
    <xf numFmtId="0" fontId="4" fillId="10" borderId="1" xfId="0" applyFont="1" applyFill="1" applyBorder="1"/>
    <xf numFmtId="2" fontId="4" fillId="6" borderId="1" xfId="0" applyNumberFormat="1" applyFont="1" applyFill="1" applyBorder="1" applyAlignment="1">
      <alignment horizontal="center"/>
    </xf>
    <xf numFmtId="0" fontId="4" fillId="6" borderId="1" xfId="0" applyFont="1" applyFill="1" applyBorder="1" applyAlignment="1">
      <alignment horizontal="center"/>
    </xf>
    <xf numFmtId="9" fontId="4" fillId="6" borderId="1" xfId="2" applyFont="1" applyFill="1" applyBorder="1" applyAlignment="1">
      <alignment horizontal="center"/>
    </xf>
    <xf numFmtId="0" fontId="4" fillId="10" borderId="1" xfId="0" applyFont="1" applyFill="1" applyBorder="1" applyAlignment="1">
      <alignment horizontal="center"/>
    </xf>
    <xf numFmtId="9" fontId="4" fillId="10" borderId="1" xfId="0" applyNumberFormat="1" applyFont="1" applyFill="1" applyBorder="1" applyAlignment="1">
      <alignment horizontal="center"/>
    </xf>
    <xf numFmtId="164" fontId="4" fillId="6" borderId="1" xfId="0" applyNumberFormat="1" applyFont="1" applyFill="1" applyBorder="1" applyAlignment="1">
      <alignment horizontal="center"/>
    </xf>
    <xf numFmtId="2" fontId="4" fillId="6" borderId="16" xfId="0" applyNumberFormat="1" applyFont="1" applyFill="1" applyBorder="1" applyAlignment="1">
      <alignment horizontal="center"/>
    </xf>
    <xf numFmtId="9" fontId="4" fillId="6" borderId="16" xfId="2" applyFont="1" applyFill="1" applyBorder="1" applyAlignment="1">
      <alignment horizontal="center"/>
    </xf>
    <xf numFmtId="164" fontId="4" fillId="6" borderId="16" xfId="0" applyNumberFormat="1" applyFont="1" applyFill="1" applyBorder="1" applyAlignment="1">
      <alignment horizontal="center"/>
    </xf>
    <xf numFmtId="0" fontId="4" fillId="4" borderId="16" xfId="0" applyFont="1" applyFill="1" applyBorder="1" applyAlignment="1">
      <alignment horizontal="center"/>
    </xf>
    <xf numFmtId="0" fontId="4" fillId="10" borderId="16" xfId="0" applyFont="1" applyFill="1" applyBorder="1"/>
    <xf numFmtId="0" fontId="4" fillId="0" borderId="16" xfId="0" applyFont="1" applyFill="1" applyBorder="1" applyAlignment="1">
      <alignment horizontal="center"/>
    </xf>
    <xf numFmtId="0" fontId="4" fillId="6" borderId="16" xfId="0" applyFont="1" applyFill="1" applyBorder="1" applyAlignment="1">
      <alignment horizontal="center"/>
    </xf>
    <xf numFmtId="0" fontId="4" fillId="4" borderId="15" xfId="0" applyFont="1" applyFill="1" applyBorder="1"/>
    <xf numFmtId="0" fontId="5" fillId="2" borderId="15" xfId="0" applyFont="1" applyFill="1" applyBorder="1" applyAlignment="1">
      <alignment vertical="center"/>
    </xf>
    <xf numFmtId="0" fontId="3" fillId="4" borderId="15" xfId="0" applyFont="1" applyFill="1" applyBorder="1" applyAlignment="1">
      <alignment horizontal="center"/>
    </xf>
    <xf numFmtId="14" fontId="4" fillId="4" borderId="15" xfId="0" applyNumberFormat="1" applyFont="1" applyFill="1" applyBorder="1" applyAlignment="1">
      <alignment horizontal="center"/>
    </xf>
    <xf numFmtId="0" fontId="4" fillId="4" borderId="15" xfId="0" applyFont="1" applyFill="1" applyBorder="1" applyAlignment="1">
      <alignment horizontal="center"/>
    </xf>
    <xf numFmtId="9" fontId="4" fillId="4" borderId="15" xfId="2" applyFont="1" applyFill="1" applyBorder="1" applyAlignment="1">
      <alignment horizontal="center"/>
    </xf>
    <xf numFmtId="9" fontId="4" fillId="4" borderId="15" xfId="0" applyNumberFormat="1" applyFont="1" applyFill="1" applyBorder="1" applyAlignment="1">
      <alignment horizontal="center"/>
    </xf>
    <xf numFmtId="164" fontId="4" fillId="4" borderId="15" xfId="0" applyNumberFormat="1" applyFont="1" applyFill="1" applyBorder="1" applyAlignment="1">
      <alignment horizontal="center"/>
    </xf>
    <xf numFmtId="0" fontId="4" fillId="4" borderId="17" xfId="0" applyFont="1" applyFill="1" applyBorder="1"/>
    <xf numFmtId="0" fontId="5" fillId="2" borderId="17" xfId="0" applyFont="1" applyFill="1" applyBorder="1" applyAlignment="1">
      <alignment vertical="center"/>
    </xf>
    <xf numFmtId="0" fontId="3" fillId="0" borderId="18" xfId="0" applyFont="1" applyFill="1" applyBorder="1" applyAlignment="1">
      <alignment horizontal="center"/>
    </xf>
    <xf numFmtId="14" fontId="4" fillId="4" borderId="17" xfId="0" applyNumberFormat="1" applyFont="1" applyFill="1" applyBorder="1" applyAlignment="1">
      <alignment horizontal="center"/>
    </xf>
    <xf numFmtId="0" fontId="4" fillId="4" borderId="17" xfId="0" applyFont="1" applyFill="1" applyBorder="1" applyAlignment="1">
      <alignment horizontal="center"/>
    </xf>
    <xf numFmtId="9" fontId="4" fillId="4" borderId="17" xfId="2" applyFont="1" applyFill="1" applyBorder="1" applyAlignment="1">
      <alignment horizontal="center"/>
    </xf>
    <xf numFmtId="2" fontId="3" fillId="0" borderId="17" xfId="0" applyNumberFormat="1" applyFont="1" applyFill="1" applyBorder="1" applyAlignment="1">
      <alignment horizontal="right"/>
    </xf>
    <xf numFmtId="9" fontId="3" fillId="0" borderId="17" xfId="0" applyNumberFormat="1" applyFont="1" applyFill="1" applyBorder="1" applyAlignment="1">
      <alignment horizontal="left"/>
    </xf>
    <xf numFmtId="0" fontId="4" fillId="0" borderId="17" xfId="0" applyFont="1" applyFill="1" applyBorder="1" applyAlignment="1">
      <alignment horizontal="center"/>
    </xf>
    <xf numFmtId="164" fontId="4" fillId="0" borderId="17" xfId="0" applyNumberFormat="1" applyFont="1" applyFill="1" applyBorder="1" applyAlignment="1">
      <alignment horizontal="center"/>
    </xf>
    <xf numFmtId="164" fontId="3" fillId="0" borderId="17" xfId="0" applyNumberFormat="1" applyFont="1" applyFill="1" applyBorder="1" applyAlignment="1">
      <alignment horizontal="center"/>
    </xf>
    <xf numFmtId="0" fontId="3" fillId="4" borderId="17" xfId="0" applyFont="1" applyFill="1" applyBorder="1" applyAlignment="1">
      <alignment horizontal="left"/>
    </xf>
    <xf numFmtId="0" fontId="3" fillId="0" borderId="18" xfId="0" applyFont="1" applyFill="1" applyBorder="1"/>
    <xf numFmtId="14" fontId="3" fillId="0" borderId="18" xfId="0" applyNumberFormat="1" applyFont="1" applyFill="1" applyBorder="1" applyAlignment="1">
      <alignment horizontal="center"/>
    </xf>
    <xf numFmtId="9" fontId="3" fillId="0" borderId="18" xfId="2" applyFont="1" applyFill="1" applyBorder="1"/>
    <xf numFmtId="2" fontId="3" fillId="0" borderId="18" xfId="0" applyNumberFormat="1" applyFont="1" applyFill="1" applyBorder="1" applyAlignment="1">
      <alignment horizontal="right"/>
    </xf>
    <xf numFmtId="9" fontId="3" fillId="0" borderId="18" xfId="0" applyNumberFormat="1" applyFont="1" applyFill="1" applyBorder="1" applyAlignment="1">
      <alignment horizontal="left"/>
    </xf>
    <xf numFmtId="164" fontId="3" fillId="0" borderId="18" xfId="0" applyNumberFormat="1" applyFont="1" applyFill="1" applyBorder="1"/>
    <xf numFmtId="0" fontId="3" fillId="0" borderId="17" xfId="0" applyFont="1" applyFill="1" applyBorder="1" applyAlignment="1">
      <alignment horizontal="left"/>
    </xf>
    <xf numFmtId="0" fontId="5" fillId="10" borderId="1" xfId="0" applyFont="1" applyFill="1" applyBorder="1" applyAlignment="1">
      <alignment vertical="center"/>
    </xf>
    <xf numFmtId="0" fontId="5" fillId="11" borderId="1" xfId="0" applyFont="1" applyFill="1" applyBorder="1" applyAlignment="1">
      <alignment vertical="center"/>
    </xf>
    <xf numFmtId="0" fontId="6" fillId="11" borderId="1" xfId="0" applyFont="1" applyFill="1" applyBorder="1" applyAlignment="1">
      <alignment vertical="center"/>
    </xf>
    <xf numFmtId="0" fontId="5" fillId="11" borderId="16" xfId="0" applyFont="1" applyFill="1" applyBorder="1" applyAlignment="1">
      <alignment vertical="center"/>
    </xf>
    <xf numFmtId="0" fontId="4" fillId="0" borderId="16" xfId="0" quotePrefix="1" applyFont="1" applyFill="1" applyBorder="1" applyAlignment="1">
      <alignment horizontal="center"/>
    </xf>
    <xf numFmtId="4" fontId="3" fillId="10" borderId="1" xfId="0" applyNumberFormat="1" applyFont="1" applyFill="1" applyBorder="1" applyAlignment="1">
      <alignment horizontal="center"/>
    </xf>
    <xf numFmtId="0" fontId="3" fillId="10" borderId="1" xfId="0" applyFont="1" applyFill="1" applyBorder="1" applyAlignment="1">
      <alignment horizontal="center"/>
    </xf>
    <xf numFmtId="0" fontId="4" fillId="10" borderId="1" xfId="0" quotePrefix="1" applyFont="1" applyFill="1" applyBorder="1" applyAlignment="1">
      <alignment horizontal="center"/>
    </xf>
    <xf numFmtId="0" fontId="4" fillId="10" borderId="16" xfId="0" quotePrefix="1" applyFont="1" applyFill="1" applyBorder="1" applyAlignment="1">
      <alignment horizontal="center"/>
    </xf>
    <xf numFmtId="43" fontId="4" fillId="4" borderId="0" xfId="4" applyFont="1" applyFill="1" applyAlignment="1">
      <alignment horizontal="center"/>
    </xf>
    <xf numFmtId="164" fontId="6" fillId="7" borderId="1" xfId="0" applyNumberFormat="1" applyFont="1" applyFill="1" applyBorder="1"/>
    <xf numFmtId="164" fontId="4" fillId="7" borderId="1" xfId="0" applyNumberFormat="1" applyFont="1" applyFill="1" applyBorder="1"/>
    <xf numFmtId="164" fontId="3" fillId="7" borderId="1" xfId="0" applyNumberFormat="1" applyFont="1" applyFill="1" applyBorder="1"/>
    <xf numFmtId="0" fontId="5" fillId="6" borderId="1" xfId="0" applyFont="1" applyFill="1" applyBorder="1" applyAlignment="1">
      <alignment vertical="center"/>
    </xf>
    <xf numFmtId="0" fontId="5" fillId="6" borderId="16" xfId="0" applyFont="1" applyFill="1" applyBorder="1" applyAlignment="1">
      <alignment vertical="center"/>
    </xf>
    <xf numFmtId="0" fontId="4" fillId="6" borderId="1" xfId="0" applyFont="1" applyFill="1" applyBorder="1"/>
    <xf numFmtId="0" fontId="4" fillId="6" borderId="16" xfId="0" applyFont="1" applyFill="1" applyBorder="1"/>
    <xf numFmtId="0" fontId="3" fillId="10" borderId="1" xfId="0" applyFont="1" applyFill="1" applyBorder="1"/>
    <xf numFmtId="14" fontId="3" fillId="10" borderId="1" xfId="0" applyNumberFormat="1" applyFont="1" applyFill="1" applyBorder="1" applyAlignment="1">
      <alignment horizontal="center"/>
    </xf>
    <xf numFmtId="9" fontId="3" fillId="10" borderId="1" xfId="2" applyFont="1" applyFill="1" applyBorder="1" applyAlignment="1">
      <alignment horizontal="center"/>
    </xf>
    <xf numFmtId="0" fontId="3" fillId="10" borderId="16" xfId="0" applyFont="1" applyFill="1" applyBorder="1"/>
    <xf numFmtId="9" fontId="3" fillId="10" borderId="1" xfId="0" applyNumberFormat="1" applyFont="1" applyFill="1" applyBorder="1" applyAlignment="1">
      <alignment horizontal="center"/>
    </xf>
    <xf numFmtId="164" fontId="3" fillId="10" borderId="1" xfId="0" applyNumberFormat="1" applyFont="1" applyFill="1" applyBorder="1" applyAlignment="1">
      <alignment horizontal="center"/>
    </xf>
    <xf numFmtId="14" fontId="3" fillId="10" borderId="16" xfId="0" applyNumberFormat="1" applyFont="1" applyFill="1" applyBorder="1" applyAlignment="1">
      <alignment horizontal="center"/>
    </xf>
    <xf numFmtId="0" fontId="3" fillId="10" borderId="16" xfId="0" applyFont="1" applyFill="1" applyBorder="1" applyAlignment="1">
      <alignment horizontal="center"/>
    </xf>
    <xf numFmtId="0" fontId="22" fillId="10" borderId="1" xfId="0" applyFont="1" applyFill="1" applyBorder="1" applyAlignment="1">
      <alignment vertical="center"/>
    </xf>
    <xf numFmtId="0" fontId="22" fillId="10" borderId="16" xfId="0" applyFont="1" applyFill="1" applyBorder="1" applyAlignment="1">
      <alignment vertical="center"/>
    </xf>
    <xf numFmtId="4" fontId="4" fillId="12" borderId="1" xfId="0" applyNumberFormat="1" applyFont="1" applyFill="1" applyBorder="1" applyAlignment="1">
      <alignment horizontal="center"/>
    </xf>
    <xf numFmtId="9" fontId="3" fillId="10" borderId="16" xfId="2" applyFont="1" applyFill="1" applyBorder="1" applyAlignment="1">
      <alignment horizontal="center"/>
    </xf>
    <xf numFmtId="164" fontId="4" fillId="12" borderId="1" xfId="0" applyNumberFormat="1" applyFont="1" applyFill="1" applyBorder="1" applyAlignment="1">
      <alignment horizontal="center"/>
    </xf>
    <xf numFmtId="164" fontId="3" fillId="10" borderId="16" xfId="0" applyNumberFormat="1" applyFont="1" applyFill="1" applyBorder="1" applyAlignment="1">
      <alignment horizontal="center"/>
    </xf>
    <xf numFmtId="0" fontId="3" fillId="5" borderId="1" xfId="0" applyFont="1" applyFill="1" applyBorder="1" applyAlignment="1">
      <alignment horizontal="center"/>
    </xf>
    <xf numFmtId="164" fontId="3" fillId="5" borderId="1" xfId="0" applyNumberFormat="1" applyFont="1" applyFill="1" applyBorder="1" applyAlignment="1">
      <alignment horizontal="center"/>
    </xf>
    <xf numFmtId="0" fontId="0" fillId="4" borderId="22" xfId="0" applyFill="1" applyBorder="1" applyAlignment="1">
      <alignment vertical="center"/>
    </xf>
    <xf numFmtId="0" fontId="0" fillId="4" borderId="2" xfId="0" applyFill="1" applyBorder="1" applyAlignment="1">
      <alignment vertical="center"/>
    </xf>
    <xf numFmtId="0" fontId="0" fillId="4" borderId="22" xfId="0" applyFill="1" applyBorder="1" applyAlignment="1">
      <alignment horizontal="center" vertical="center"/>
    </xf>
    <xf numFmtId="0" fontId="0" fillId="4" borderId="2" xfId="0" applyFill="1" applyBorder="1" applyAlignment="1">
      <alignment horizontal="center" vertical="center"/>
    </xf>
    <xf numFmtId="0" fontId="0" fillId="4" borderId="22" xfId="0" applyFont="1" applyFill="1" applyBorder="1" applyAlignment="1">
      <alignment horizontal="center" vertical="center"/>
    </xf>
    <xf numFmtId="0" fontId="0" fillId="4" borderId="2" xfId="0" applyFont="1" applyFill="1" applyBorder="1" applyAlignment="1">
      <alignment horizontal="center" vertical="center"/>
    </xf>
    <xf numFmtId="0" fontId="0" fillId="5" borderId="3" xfId="0" applyFont="1" applyFill="1" applyBorder="1" applyAlignment="1">
      <alignment horizontal="center" vertical="center" wrapText="1"/>
    </xf>
    <xf numFmtId="2" fontId="0" fillId="5" borderId="3" xfId="0" applyNumberFormat="1" applyFont="1" applyFill="1" applyBorder="1" applyAlignment="1">
      <alignment horizontal="center" vertical="center" wrapText="1"/>
    </xf>
    <xf numFmtId="0" fontId="0" fillId="4" borderId="0" xfId="0" applyFill="1" applyAlignment="1">
      <alignment vertical="center" wrapText="1"/>
    </xf>
    <xf numFmtId="0" fontId="0" fillId="4" borderId="3" xfId="0" applyFill="1" applyBorder="1" applyAlignment="1">
      <alignment horizontal="center" vertical="center" wrapText="1"/>
    </xf>
    <xf numFmtId="0" fontId="11" fillId="4" borderId="0" xfId="0" applyFont="1" applyFill="1" applyAlignment="1">
      <alignment vertical="center"/>
    </xf>
    <xf numFmtId="0" fontId="0" fillId="4" borderId="0" xfId="0" applyFill="1" applyAlignment="1">
      <alignment vertical="center"/>
    </xf>
    <xf numFmtId="9" fontId="0" fillId="4" borderId="3" xfId="0" applyNumberFormat="1" applyFill="1" applyBorder="1" applyAlignment="1">
      <alignment horizontal="center" vertical="center" wrapText="1"/>
    </xf>
    <xf numFmtId="0" fontId="0" fillId="5" borderId="3" xfId="0" applyFill="1" applyBorder="1" applyAlignment="1">
      <alignment horizontal="center" vertical="center" wrapText="1"/>
    </xf>
    <xf numFmtId="164" fontId="0" fillId="5" borderId="3" xfId="0" applyNumberFormat="1" applyFill="1" applyBorder="1" applyAlignment="1">
      <alignment horizontal="center" vertical="center" wrapText="1"/>
    </xf>
    <xf numFmtId="164" fontId="0" fillId="5" borderId="3" xfId="0" applyNumberFormat="1" applyFont="1" applyFill="1" applyBorder="1" applyAlignment="1">
      <alignment horizontal="center" vertical="center" wrapText="1"/>
    </xf>
    <xf numFmtId="9" fontId="0" fillId="4" borderId="4" xfId="0" applyNumberForma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9" fontId="0" fillId="5" borderId="4" xfId="0" applyNumberFormat="1" applyFill="1" applyBorder="1" applyAlignment="1">
      <alignment horizontal="center"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13" fillId="5" borderId="22" xfId="0" applyFont="1" applyFill="1" applyBorder="1" applyAlignment="1">
      <alignment horizontal="center" vertical="center"/>
    </xf>
    <xf numFmtId="0" fontId="14" fillId="5" borderId="23" xfId="0" applyFont="1" applyFill="1" applyBorder="1" applyAlignment="1">
      <alignment vertical="center"/>
    </xf>
    <xf numFmtId="0" fontId="14" fillId="5" borderId="2" xfId="0" applyFont="1" applyFill="1" applyBorder="1" applyAlignment="1">
      <alignment vertical="center"/>
    </xf>
    <xf numFmtId="0" fontId="0" fillId="0" borderId="3" xfId="0" applyBorder="1" applyAlignment="1">
      <alignment horizontal="center" vertical="center" wrapText="1"/>
    </xf>
    <xf numFmtId="10" fontId="0" fillId="5" borderId="3" xfId="2" applyNumberFormat="1" applyFont="1" applyFill="1" applyBorder="1" applyAlignment="1">
      <alignment horizontal="center" vertical="center" wrapText="1"/>
    </xf>
    <xf numFmtId="10" fontId="0" fillId="5" borderId="3" xfId="0" applyNumberFormat="1" applyFill="1" applyBorder="1" applyAlignment="1">
      <alignment horizontal="center" vertical="center" wrapText="1"/>
    </xf>
    <xf numFmtId="0" fontId="12" fillId="4" borderId="0" xfId="0" applyFont="1" applyFill="1"/>
    <xf numFmtId="0" fontId="19" fillId="0" borderId="0" xfId="0" applyFont="1"/>
    <xf numFmtId="0" fontId="21" fillId="0" borderId="0" xfId="0" applyFont="1"/>
    <xf numFmtId="0" fontId="8" fillId="4" borderId="0" xfId="0" applyFont="1" applyFill="1" applyAlignment="1">
      <alignment horizontal="left"/>
    </xf>
    <xf numFmtId="0" fontId="4" fillId="4" borderId="21" xfId="0" applyFont="1" applyFill="1" applyBorder="1" applyAlignment="1">
      <alignment horizontal="right"/>
    </xf>
    <xf numFmtId="0" fontId="4" fillId="4" borderId="19" xfId="0" applyFont="1" applyFill="1" applyBorder="1" applyAlignment="1">
      <alignment horizontal="right"/>
    </xf>
    <xf numFmtId="0" fontId="3" fillId="4" borderId="0" xfId="0" applyFont="1" applyFill="1" applyBorder="1" applyAlignment="1">
      <alignment horizontal="right"/>
    </xf>
    <xf numFmtId="0" fontId="3" fillId="4" borderId="20" xfId="0" applyFont="1" applyFill="1" applyBorder="1" applyAlignment="1">
      <alignment horizontal="right"/>
    </xf>
    <xf numFmtId="0" fontId="11" fillId="0" borderId="9" xfId="0" applyFont="1" applyBorder="1" applyAlignment="1">
      <alignment horizontal="left"/>
    </xf>
    <xf numFmtId="0" fontId="11" fillId="0" borderId="10" xfId="0" applyFont="1" applyBorder="1" applyAlignment="1">
      <alignment horizontal="left"/>
    </xf>
    <xf numFmtId="0" fontId="0" fillId="0" borderId="2"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3" xfId="0" applyBorder="1" applyAlignment="1">
      <alignment horizontal="left" wrapText="1"/>
    </xf>
  </cellXfs>
  <cellStyles count="5">
    <cellStyle name="Comma" xfId="4" builtinId="3"/>
    <cellStyle name="Normal" xfId="0" builtinId="0"/>
    <cellStyle name="Normal 2" xfId="1" xr:uid="{00000000-0005-0000-0000-000002000000}"/>
    <cellStyle name="Normal_detail" xfId="3" xr:uid="{31172668-A40A-4970-BBD2-777B9A8A81C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
  <sheetViews>
    <sheetView tabSelected="1" zoomScaleNormal="100" workbookViewId="0">
      <selection activeCell="B14" sqref="B14:I14"/>
    </sheetView>
  </sheetViews>
  <sheetFormatPr defaultRowHeight="15" x14ac:dyDescent="0.2"/>
  <cols>
    <col min="1" max="1" width="0.88671875" style="12" customWidth="1"/>
    <col min="2" max="9" width="9.5546875" style="12" customWidth="1"/>
    <col min="10" max="11" width="0.88671875" style="12" customWidth="1"/>
    <col min="12" max="19" width="9.5546875" style="12" customWidth="1"/>
    <col min="20" max="20" width="0.88671875" style="12" customWidth="1"/>
    <col min="21" max="16384" width="8.88671875" style="12"/>
  </cols>
  <sheetData>
    <row r="1" spans="1:20" ht="7.5" customHeight="1" x14ac:dyDescent="0.2">
      <c r="J1" s="141"/>
      <c r="K1" s="142"/>
    </row>
    <row r="2" spans="1:20" ht="17.25" x14ac:dyDescent="0.2">
      <c r="A2" s="163" t="s">
        <v>237</v>
      </c>
      <c r="B2" s="164"/>
      <c r="C2" s="164"/>
      <c r="D2" s="164"/>
      <c r="E2" s="164"/>
      <c r="F2" s="164"/>
      <c r="G2" s="164"/>
      <c r="H2" s="164"/>
      <c r="I2" s="164"/>
      <c r="J2" s="165"/>
      <c r="K2" s="163" t="s">
        <v>238</v>
      </c>
      <c r="L2" s="164"/>
      <c r="M2" s="164"/>
      <c r="N2" s="164"/>
      <c r="O2" s="164"/>
      <c r="P2" s="164"/>
      <c r="Q2" s="164"/>
      <c r="R2" s="164"/>
      <c r="S2" s="164"/>
      <c r="T2" s="165"/>
    </row>
    <row r="3" spans="1:20" ht="7.5" customHeight="1" x14ac:dyDescent="0.2">
      <c r="J3" s="141"/>
      <c r="K3" s="142"/>
    </row>
    <row r="4" spans="1:20" ht="15.75" x14ac:dyDescent="0.2">
      <c r="B4" s="151" t="s">
        <v>120</v>
      </c>
      <c r="C4" s="152"/>
      <c r="D4" s="152"/>
      <c r="E4" s="152"/>
      <c r="F4" s="152"/>
      <c r="G4" s="152"/>
      <c r="H4" s="152"/>
      <c r="I4" s="152"/>
      <c r="J4" s="141"/>
      <c r="K4" s="142"/>
      <c r="L4" s="151" t="s">
        <v>120</v>
      </c>
      <c r="M4" s="152"/>
      <c r="N4" s="152"/>
      <c r="O4" s="152"/>
      <c r="P4" s="152"/>
      <c r="Q4" s="152"/>
      <c r="R4" s="152"/>
      <c r="S4" s="152"/>
    </row>
    <row r="5" spans="1:20" ht="7.5" customHeight="1" x14ac:dyDescent="0.2">
      <c r="J5" s="141"/>
      <c r="K5" s="142"/>
    </row>
    <row r="6" spans="1:20" x14ac:dyDescent="0.2">
      <c r="B6" s="149" t="s">
        <v>121</v>
      </c>
      <c r="C6" s="149"/>
      <c r="D6" s="149"/>
      <c r="E6" s="149"/>
      <c r="F6" s="149"/>
      <c r="G6" s="149"/>
      <c r="H6" s="149"/>
      <c r="I6" s="149"/>
      <c r="J6" s="141"/>
      <c r="K6" s="142"/>
      <c r="L6" s="149" t="s">
        <v>121</v>
      </c>
      <c r="M6" s="149"/>
      <c r="N6" s="149"/>
      <c r="O6" s="149"/>
      <c r="P6" s="149"/>
      <c r="Q6" s="149"/>
      <c r="R6" s="149"/>
      <c r="S6" s="149"/>
    </row>
    <row r="7" spans="1:20" x14ac:dyDescent="0.2">
      <c r="B7" s="149"/>
      <c r="C7" s="149"/>
      <c r="D7" s="149"/>
      <c r="E7" s="149"/>
      <c r="F7" s="149"/>
      <c r="G7" s="149"/>
      <c r="H7" s="149"/>
      <c r="I7" s="149"/>
      <c r="J7" s="141"/>
      <c r="K7" s="142"/>
      <c r="L7" s="149"/>
      <c r="M7" s="149"/>
      <c r="N7" s="149"/>
      <c r="O7" s="149"/>
      <c r="P7" s="149"/>
      <c r="Q7" s="149"/>
      <c r="R7" s="149"/>
      <c r="S7" s="149"/>
    </row>
    <row r="8" spans="1:20" ht="7.5" customHeight="1" x14ac:dyDescent="0.2">
      <c r="B8" s="13"/>
      <c r="C8" s="13"/>
      <c r="D8" s="13"/>
      <c r="E8" s="13"/>
      <c r="F8" s="13"/>
      <c r="G8" s="13"/>
      <c r="H8" s="13"/>
      <c r="I8" s="13"/>
      <c r="J8" s="141"/>
      <c r="K8" s="142"/>
      <c r="L8" s="13"/>
      <c r="M8" s="13"/>
      <c r="N8" s="13"/>
      <c r="O8" s="13"/>
      <c r="P8" s="13"/>
      <c r="Q8" s="13"/>
      <c r="R8" s="13"/>
      <c r="S8" s="13"/>
    </row>
    <row r="9" spans="1:20" s="18" customFormat="1" x14ac:dyDescent="0.2">
      <c r="B9" s="150" t="s">
        <v>117</v>
      </c>
      <c r="C9" s="150"/>
      <c r="D9" s="150"/>
      <c r="E9" s="150"/>
      <c r="F9" s="150" t="s">
        <v>118</v>
      </c>
      <c r="G9" s="150"/>
      <c r="H9" s="150"/>
      <c r="I9" s="150"/>
      <c r="J9" s="143"/>
      <c r="K9" s="144"/>
      <c r="L9" s="150" t="s">
        <v>117</v>
      </c>
      <c r="M9" s="150"/>
      <c r="N9" s="150"/>
      <c r="O9" s="150"/>
      <c r="P9" s="150" t="s">
        <v>118</v>
      </c>
      <c r="Q9" s="150"/>
      <c r="R9" s="150"/>
      <c r="S9" s="150"/>
    </row>
    <row r="10" spans="1:20" s="18" customFormat="1" x14ac:dyDescent="0.2">
      <c r="B10" s="150"/>
      <c r="C10" s="150"/>
      <c r="D10" s="150"/>
      <c r="E10" s="150"/>
      <c r="F10" s="150"/>
      <c r="G10" s="150"/>
      <c r="H10" s="150"/>
      <c r="I10" s="150"/>
      <c r="J10" s="143"/>
      <c r="K10" s="144"/>
      <c r="L10" s="150"/>
      <c r="M10" s="150"/>
      <c r="N10" s="150"/>
      <c r="O10" s="150"/>
      <c r="P10" s="150"/>
      <c r="Q10" s="150"/>
      <c r="R10" s="150"/>
      <c r="S10" s="150"/>
    </row>
    <row r="11" spans="1:20" s="18" customFormat="1" x14ac:dyDescent="0.2">
      <c r="B11" s="147">
        <f>detail!F34</f>
        <v>12</v>
      </c>
      <c r="C11" s="147"/>
      <c r="D11" s="147"/>
      <c r="E11" s="147"/>
      <c r="F11" s="148">
        <f>detail!N34</f>
        <v>4.5110345631845226</v>
      </c>
      <c r="G11" s="148"/>
      <c r="H11" s="148"/>
      <c r="I11" s="148"/>
      <c r="J11" s="145"/>
      <c r="K11" s="146"/>
      <c r="L11" s="147">
        <f>detail!F20</f>
        <v>15</v>
      </c>
      <c r="M11" s="147"/>
      <c r="N11" s="147"/>
      <c r="O11" s="147"/>
      <c r="P11" s="148">
        <f>detail!N20</f>
        <v>4.1005716687683904</v>
      </c>
      <c r="Q11" s="147"/>
      <c r="R11" s="147"/>
      <c r="S11" s="147"/>
    </row>
    <row r="12" spans="1:20" x14ac:dyDescent="0.2">
      <c r="B12" s="14"/>
      <c r="C12" s="14"/>
      <c r="D12" s="14"/>
      <c r="E12" s="14"/>
      <c r="F12" s="14"/>
      <c r="G12" s="14"/>
      <c r="H12" s="14"/>
      <c r="I12" s="14"/>
      <c r="J12" s="141"/>
      <c r="K12" s="142"/>
      <c r="L12" s="14"/>
      <c r="M12" s="14"/>
      <c r="N12" s="14"/>
      <c r="O12" s="14"/>
      <c r="P12" s="14"/>
      <c r="Q12" s="14"/>
      <c r="R12" s="14"/>
      <c r="S12" s="14"/>
    </row>
    <row r="13" spans="1:20" x14ac:dyDescent="0.2">
      <c r="J13" s="141"/>
      <c r="K13" s="142"/>
    </row>
    <row r="14" spans="1:20" ht="15.75" x14ac:dyDescent="0.2">
      <c r="B14" s="151" t="s">
        <v>119</v>
      </c>
      <c r="C14" s="152"/>
      <c r="D14" s="152"/>
      <c r="E14" s="152"/>
      <c r="F14" s="152"/>
      <c r="G14" s="152"/>
      <c r="H14" s="152"/>
      <c r="I14" s="152"/>
      <c r="J14" s="141"/>
      <c r="K14" s="142"/>
      <c r="L14" s="151" t="s">
        <v>119</v>
      </c>
      <c r="M14" s="152"/>
      <c r="N14" s="152"/>
      <c r="O14" s="152"/>
      <c r="P14" s="152"/>
      <c r="Q14" s="152"/>
      <c r="R14" s="152"/>
      <c r="S14" s="152"/>
    </row>
    <row r="15" spans="1:20" ht="7.5" customHeight="1" x14ac:dyDescent="0.2">
      <c r="J15" s="141"/>
      <c r="K15" s="142"/>
    </row>
    <row r="16" spans="1:20" x14ac:dyDescent="0.2">
      <c r="B16" s="149" t="s">
        <v>215</v>
      </c>
      <c r="C16" s="149"/>
      <c r="D16" s="149"/>
      <c r="E16" s="149"/>
      <c r="F16" s="149"/>
      <c r="G16" s="149"/>
      <c r="H16" s="149"/>
      <c r="I16" s="149"/>
      <c r="J16" s="141"/>
      <c r="K16" s="142"/>
      <c r="L16" s="149" t="s">
        <v>215</v>
      </c>
      <c r="M16" s="149"/>
      <c r="N16" s="149"/>
      <c r="O16" s="149"/>
      <c r="P16" s="149"/>
      <c r="Q16" s="149"/>
      <c r="R16" s="149"/>
      <c r="S16" s="149"/>
    </row>
    <row r="17" spans="2:19" x14ac:dyDescent="0.2">
      <c r="B17" s="149"/>
      <c r="C17" s="149"/>
      <c r="D17" s="149"/>
      <c r="E17" s="149"/>
      <c r="F17" s="149"/>
      <c r="G17" s="149"/>
      <c r="H17" s="149"/>
      <c r="I17" s="149"/>
      <c r="J17" s="141"/>
      <c r="K17" s="142"/>
      <c r="L17" s="149"/>
      <c r="M17" s="149"/>
      <c r="N17" s="149"/>
      <c r="O17" s="149"/>
      <c r="P17" s="149"/>
      <c r="Q17" s="149"/>
      <c r="R17" s="149"/>
      <c r="S17" s="149"/>
    </row>
    <row r="18" spans="2:19" ht="7.5" customHeight="1" x14ac:dyDescent="0.2">
      <c r="J18" s="141"/>
      <c r="K18" s="142"/>
    </row>
    <row r="19" spans="2:19" s="18" customFormat="1" x14ac:dyDescent="0.2">
      <c r="B19" s="150" t="s">
        <v>122</v>
      </c>
      <c r="C19" s="150"/>
      <c r="D19" s="150"/>
      <c r="E19" s="150"/>
      <c r="F19" s="150" t="s">
        <v>123</v>
      </c>
      <c r="G19" s="150"/>
      <c r="H19" s="150"/>
      <c r="I19" s="150"/>
      <c r="J19" s="143"/>
      <c r="K19" s="144"/>
      <c r="L19" s="150" t="s">
        <v>122</v>
      </c>
      <c r="M19" s="150"/>
      <c r="N19" s="150"/>
      <c r="O19" s="150"/>
      <c r="P19" s="150" t="s">
        <v>123</v>
      </c>
      <c r="Q19" s="150"/>
      <c r="R19" s="150"/>
      <c r="S19" s="150"/>
    </row>
    <row r="20" spans="2:19" x14ac:dyDescent="0.2">
      <c r="B20" s="153">
        <v>0</v>
      </c>
      <c r="C20" s="150"/>
      <c r="D20" s="150"/>
      <c r="E20" s="150"/>
      <c r="F20" s="154">
        <f>COUNTIF(detail!$P$22:$P$33,return!B20)</f>
        <v>0</v>
      </c>
      <c r="G20" s="154"/>
      <c r="H20" s="154"/>
      <c r="I20" s="154"/>
      <c r="J20" s="143"/>
      <c r="K20" s="144"/>
      <c r="L20" s="153">
        <v>0</v>
      </c>
      <c r="M20" s="150"/>
      <c r="N20" s="150"/>
      <c r="O20" s="150"/>
      <c r="P20" s="154">
        <f>COUNTIF(detail!$P$5:$P$19,return!L20)</f>
        <v>0</v>
      </c>
      <c r="Q20" s="154"/>
      <c r="R20" s="154"/>
      <c r="S20" s="154"/>
    </row>
    <row r="21" spans="2:19" x14ac:dyDescent="0.2">
      <c r="B21" s="150" t="s">
        <v>72</v>
      </c>
      <c r="C21" s="150"/>
      <c r="D21" s="150"/>
      <c r="E21" s="150"/>
      <c r="F21" s="154">
        <f>COUNTIF(detail!$P$22:$P$33,return!B21)</f>
        <v>8</v>
      </c>
      <c r="G21" s="154"/>
      <c r="H21" s="154"/>
      <c r="I21" s="154"/>
      <c r="J21" s="143"/>
      <c r="K21" s="144"/>
      <c r="L21" s="150" t="s">
        <v>72</v>
      </c>
      <c r="M21" s="150"/>
      <c r="N21" s="150"/>
      <c r="O21" s="150"/>
      <c r="P21" s="154">
        <f>COUNTIF(detail!$P$5:$P$19,return!L21)</f>
        <v>3</v>
      </c>
      <c r="Q21" s="154"/>
      <c r="R21" s="154"/>
      <c r="S21" s="154"/>
    </row>
    <row r="22" spans="2:19" x14ac:dyDescent="0.2">
      <c r="B22" s="150" t="s">
        <v>124</v>
      </c>
      <c r="C22" s="150"/>
      <c r="D22" s="150"/>
      <c r="E22" s="150"/>
      <c r="F22" s="154">
        <f>COUNTIF(detail!$P$22:$P$33,return!B22)</f>
        <v>0</v>
      </c>
      <c r="G22" s="154"/>
      <c r="H22" s="154"/>
      <c r="I22" s="154"/>
      <c r="J22" s="143"/>
      <c r="K22" s="144"/>
      <c r="L22" s="150" t="s">
        <v>124</v>
      </c>
      <c r="M22" s="150"/>
      <c r="N22" s="150"/>
      <c r="O22" s="150"/>
      <c r="P22" s="154">
        <f>COUNTIF(detail!$P$5:$P$19,return!L22)</f>
        <v>0</v>
      </c>
      <c r="Q22" s="154"/>
      <c r="R22" s="154"/>
      <c r="S22" s="154"/>
    </row>
    <row r="23" spans="2:19" x14ac:dyDescent="0.2">
      <c r="B23" s="153">
        <v>1</v>
      </c>
      <c r="C23" s="150"/>
      <c r="D23" s="150"/>
      <c r="E23" s="150"/>
      <c r="F23" s="154">
        <f>COUNTIF(detail!$P$22:$P$33,return!B23)</f>
        <v>4</v>
      </c>
      <c r="G23" s="154"/>
      <c r="H23" s="154"/>
      <c r="I23" s="154"/>
      <c r="J23" s="143"/>
      <c r="K23" s="144"/>
      <c r="L23" s="153">
        <v>1</v>
      </c>
      <c r="M23" s="150"/>
      <c r="N23" s="150"/>
      <c r="O23" s="150"/>
      <c r="P23" s="154">
        <f>COUNTIF(detail!$P$5:$P$19,return!L23)</f>
        <v>12</v>
      </c>
      <c r="Q23" s="154"/>
      <c r="R23" s="154"/>
      <c r="S23" s="154"/>
    </row>
    <row r="24" spans="2:19" x14ac:dyDescent="0.2">
      <c r="B24" s="15"/>
      <c r="C24" s="16"/>
      <c r="D24" s="16"/>
      <c r="E24" s="16"/>
      <c r="F24" s="14"/>
      <c r="G24" s="14"/>
      <c r="H24" s="14"/>
      <c r="I24" s="14"/>
      <c r="J24" s="141"/>
      <c r="K24" s="142"/>
      <c r="L24" s="15"/>
      <c r="M24" s="16"/>
      <c r="N24" s="16"/>
      <c r="O24" s="16"/>
      <c r="P24" s="14"/>
      <c r="Q24" s="14"/>
      <c r="R24" s="14"/>
      <c r="S24" s="14"/>
    </row>
    <row r="25" spans="2:19" x14ac:dyDescent="0.2">
      <c r="J25" s="141"/>
      <c r="K25" s="142"/>
    </row>
    <row r="26" spans="2:19" ht="15.75" x14ac:dyDescent="0.2">
      <c r="B26" s="151" t="s">
        <v>125</v>
      </c>
      <c r="C26" s="152"/>
      <c r="D26" s="152"/>
      <c r="E26" s="152"/>
      <c r="F26" s="152"/>
      <c r="G26" s="152"/>
      <c r="H26" s="152"/>
      <c r="I26" s="152"/>
      <c r="J26" s="141"/>
      <c r="K26" s="142"/>
      <c r="L26" s="151" t="s">
        <v>125</v>
      </c>
      <c r="M26" s="152"/>
      <c r="N26" s="152"/>
      <c r="O26" s="152"/>
      <c r="P26" s="152"/>
      <c r="Q26" s="152"/>
      <c r="R26" s="152"/>
      <c r="S26" s="152"/>
    </row>
    <row r="27" spans="2:19" ht="7.5" customHeight="1" x14ac:dyDescent="0.2">
      <c r="J27" s="141"/>
      <c r="K27" s="142"/>
    </row>
    <row r="28" spans="2:19" x14ac:dyDescent="0.2">
      <c r="B28" s="149" t="s">
        <v>126</v>
      </c>
      <c r="C28" s="149"/>
      <c r="D28" s="149"/>
      <c r="E28" s="149"/>
      <c r="F28" s="149"/>
      <c r="G28" s="149"/>
      <c r="H28" s="149"/>
      <c r="I28" s="149"/>
      <c r="J28" s="141"/>
      <c r="K28" s="142"/>
      <c r="L28" s="149" t="s">
        <v>126</v>
      </c>
      <c r="M28" s="149"/>
      <c r="N28" s="149"/>
      <c r="O28" s="149"/>
      <c r="P28" s="149"/>
      <c r="Q28" s="149"/>
      <c r="R28" s="149"/>
      <c r="S28" s="149"/>
    </row>
    <row r="29" spans="2:19" x14ac:dyDescent="0.2">
      <c r="B29" s="149"/>
      <c r="C29" s="149"/>
      <c r="D29" s="149"/>
      <c r="E29" s="149"/>
      <c r="F29" s="149"/>
      <c r="G29" s="149"/>
      <c r="H29" s="149"/>
      <c r="I29" s="149"/>
      <c r="J29" s="141"/>
      <c r="K29" s="142"/>
      <c r="L29" s="149"/>
      <c r="M29" s="149"/>
      <c r="N29" s="149"/>
      <c r="O29" s="149"/>
      <c r="P29" s="149"/>
      <c r="Q29" s="149"/>
      <c r="R29" s="149"/>
      <c r="S29" s="149"/>
    </row>
    <row r="30" spans="2:19" x14ac:dyDescent="0.2">
      <c r="B30" s="149"/>
      <c r="C30" s="149"/>
      <c r="D30" s="149"/>
      <c r="E30" s="149"/>
      <c r="F30" s="149"/>
      <c r="G30" s="149"/>
      <c r="H30" s="149"/>
      <c r="I30" s="149"/>
      <c r="J30" s="141"/>
      <c r="K30" s="142"/>
      <c r="L30" s="149"/>
      <c r="M30" s="149"/>
      <c r="N30" s="149"/>
      <c r="O30" s="149"/>
      <c r="P30" s="149"/>
      <c r="Q30" s="149"/>
      <c r="R30" s="149"/>
      <c r="S30" s="149"/>
    </row>
    <row r="31" spans="2:19" ht="7.5" customHeight="1" x14ac:dyDescent="0.2">
      <c r="J31" s="141"/>
      <c r="K31" s="142"/>
    </row>
    <row r="32" spans="2:19" ht="15" customHeight="1" x14ac:dyDescent="0.2">
      <c r="B32" s="153" t="s">
        <v>132</v>
      </c>
      <c r="C32" s="150"/>
      <c r="D32" s="150"/>
      <c r="E32" s="150"/>
      <c r="F32" s="155">
        <f>detail!R34</f>
        <v>199278.2242534426</v>
      </c>
      <c r="G32" s="155"/>
      <c r="H32" s="155"/>
      <c r="I32" s="155"/>
      <c r="J32" s="143"/>
      <c r="K32" s="144"/>
      <c r="L32" s="153" t="s">
        <v>132</v>
      </c>
      <c r="M32" s="150"/>
      <c r="N32" s="150"/>
      <c r="O32" s="150"/>
      <c r="P32" s="155">
        <f>detail!R20</f>
        <v>217425.53425213951</v>
      </c>
      <c r="Q32" s="155"/>
      <c r="R32" s="155"/>
      <c r="S32" s="155"/>
    </row>
    <row r="33" spans="2:19" ht="15" customHeight="1" x14ac:dyDescent="0.2">
      <c r="B33" s="150" t="s">
        <v>130</v>
      </c>
      <c r="C33" s="150"/>
      <c r="D33" s="150"/>
      <c r="E33" s="150"/>
      <c r="F33" s="156">
        <f>'BACS totals'!J17</f>
        <v>154769635.91600001</v>
      </c>
      <c r="G33" s="156"/>
      <c r="H33" s="156"/>
      <c r="I33" s="156"/>
      <c r="J33" s="143"/>
      <c r="K33" s="144"/>
      <c r="L33" s="150" t="s">
        <v>130</v>
      </c>
      <c r="M33" s="150"/>
      <c r="N33" s="150"/>
      <c r="O33" s="150"/>
      <c r="P33" s="156">
        <f>'BACS totals'!K17</f>
        <v>130382176.42611</v>
      </c>
      <c r="Q33" s="156"/>
      <c r="R33" s="156"/>
      <c r="S33" s="156"/>
    </row>
    <row r="34" spans="2:19" ht="15" customHeight="1" x14ac:dyDescent="0.2">
      <c r="B34" s="150" t="s">
        <v>131</v>
      </c>
      <c r="C34" s="150"/>
      <c r="D34" s="150"/>
      <c r="E34" s="150"/>
      <c r="F34" s="167">
        <f>F32/F33</f>
        <v>1.2875795893297784E-3</v>
      </c>
      <c r="G34" s="167"/>
      <c r="H34" s="167"/>
      <c r="I34" s="167"/>
      <c r="J34" s="143"/>
      <c r="K34" s="144"/>
      <c r="L34" s="150" t="s">
        <v>131</v>
      </c>
      <c r="M34" s="150"/>
      <c r="N34" s="150"/>
      <c r="O34" s="150"/>
      <c r="P34" s="167">
        <f>P32/P33</f>
        <v>1.6676016631411166E-3</v>
      </c>
      <c r="Q34" s="167"/>
      <c r="R34" s="167"/>
      <c r="S34" s="167"/>
    </row>
    <row r="35" spans="2:19" x14ac:dyDescent="0.2">
      <c r="B35" s="166"/>
      <c r="C35" s="166"/>
      <c r="D35" s="166"/>
      <c r="E35" s="166"/>
      <c r="F35" s="168"/>
      <c r="G35" s="168"/>
      <c r="H35" s="168"/>
      <c r="I35" s="168"/>
      <c r="J35" s="143"/>
      <c r="K35" s="144"/>
      <c r="L35" s="166"/>
      <c r="M35" s="166"/>
      <c r="N35" s="166"/>
      <c r="O35" s="166"/>
      <c r="P35" s="168"/>
      <c r="Q35" s="168"/>
      <c r="R35" s="168"/>
      <c r="S35" s="168"/>
    </row>
    <row r="36" spans="2:19" x14ac:dyDescent="0.2">
      <c r="B36" s="16"/>
      <c r="C36" s="16"/>
      <c r="D36" s="16"/>
      <c r="E36" s="16"/>
      <c r="F36" s="17"/>
      <c r="G36" s="17"/>
      <c r="H36" s="17"/>
      <c r="I36" s="17"/>
      <c r="J36" s="141"/>
      <c r="K36" s="142"/>
      <c r="L36" s="16"/>
      <c r="M36" s="16"/>
      <c r="N36" s="16"/>
      <c r="O36" s="16"/>
      <c r="P36" s="17"/>
      <c r="Q36" s="17"/>
      <c r="R36" s="17"/>
      <c r="S36" s="17"/>
    </row>
    <row r="37" spans="2:19" x14ac:dyDescent="0.2">
      <c r="J37" s="141"/>
      <c r="K37" s="142"/>
    </row>
    <row r="38" spans="2:19" ht="15.75" x14ac:dyDescent="0.2">
      <c r="B38" s="151" t="s">
        <v>127</v>
      </c>
      <c r="C38" s="152"/>
      <c r="D38" s="152"/>
      <c r="E38" s="152"/>
      <c r="F38" s="152"/>
      <c r="G38" s="152"/>
      <c r="H38" s="152"/>
      <c r="I38" s="152"/>
      <c r="J38" s="141"/>
      <c r="K38" s="142"/>
      <c r="L38" s="151" t="s">
        <v>127</v>
      </c>
      <c r="M38" s="152"/>
      <c r="N38" s="152"/>
      <c r="O38" s="152"/>
      <c r="P38" s="152"/>
      <c r="Q38" s="152"/>
      <c r="R38" s="152"/>
      <c r="S38" s="152"/>
    </row>
    <row r="39" spans="2:19" ht="7.5" customHeight="1" x14ac:dyDescent="0.2">
      <c r="J39" s="141"/>
      <c r="K39" s="142"/>
    </row>
    <row r="40" spans="2:19" x14ac:dyDescent="0.2">
      <c r="B40" s="149" t="s">
        <v>128</v>
      </c>
      <c r="C40" s="149"/>
      <c r="D40" s="149"/>
      <c r="E40" s="149"/>
      <c r="F40" s="149"/>
      <c r="G40" s="149"/>
      <c r="H40" s="149"/>
      <c r="I40" s="149"/>
      <c r="J40" s="141"/>
      <c r="K40" s="142"/>
      <c r="L40" s="149" t="s">
        <v>128</v>
      </c>
      <c r="M40" s="149"/>
      <c r="N40" s="149"/>
      <c r="O40" s="149"/>
      <c r="P40" s="149"/>
      <c r="Q40" s="149"/>
      <c r="R40" s="149"/>
      <c r="S40" s="149"/>
    </row>
    <row r="41" spans="2:19" x14ac:dyDescent="0.2">
      <c r="B41" s="149"/>
      <c r="C41" s="149"/>
      <c r="D41" s="149"/>
      <c r="E41" s="149"/>
      <c r="F41" s="149"/>
      <c r="G41" s="149"/>
      <c r="H41" s="149"/>
      <c r="I41" s="149"/>
      <c r="J41" s="141"/>
      <c r="K41" s="142"/>
      <c r="L41" s="149"/>
      <c r="M41" s="149"/>
      <c r="N41" s="149"/>
      <c r="O41" s="149"/>
      <c r="P41" s="149"/>
      <c r="Q41" s="149"/>
      <c r="R41" s="149"/>
      <c r="S41" s="149"/>
    </row>
    <row r="42" spans="2:19" ht="7.5" customHeight="1" x14ac:dyDescent="0.2">
      <c r="J42" s="141"/>
      <c r="K42" s="142"/>
    </row>
    <row r="43" spans="2:19" x14ac:dyDescent="0.2">
      <c r="B43" s="157" t="s">
        <v>129</v>
      </c>
      <c r="C43" s="158"/>
      <c r="D43" s="158"/>
      <c r="E43" s="158"/>
      <c r="F43" s="160">
        <v>0</v>
      </c>
      <c r="G43" s="161"/>
      <c r="H43" s="161"/>
      <c r="I43" s="161"/>
      <c r="J43" s="143"/>
      <c r="K43" s="144"/>
      <c r="L43" s="157" t="s">
        <v>129</v>
      </c>
      <c r="M43" s="158"/>
      <c r="N43" s="158"/>
      <c r="O43" s="158"/>
      <c r="P43" s="160">
        <v>0</v>
      </c>
      <c r="Q43" s="161"/>
      <c r="R43" s="161"/>
      <c r="S43" s="161"/>
    </row>
    <row r="44" spans="2:19" x14ac:dyDescent="0.2">
      <c r="B44" s="159"/>
      <c r="C44" s="159"/>
      <c r="D44" s="159"/>
      <c r="E44" s="159"/>
      <c r="F44" s="162"/>
      <c r="G44" s="162"/>
      <c r="H44" s="162"/>
      <c r="I44" s="162"/>
      <c r="J44" s="143"/>
      <c r="K44" s="144"/>
      <c r="L44" s="159"/>
      <c r="M44" s="159"/>
      <c r="N44" s="159"/>
      <c r="O44" s="159"/>
      <c r="P44" s="162"/>
      <c r="Q44" s="162"/>
      <c r="R44" s="162"/>
      <c r="S44" s="162"/>
    </row>
    <row r="45" spans="2:19" x14ac:dyDescent="0.2">
      <c r="J45" s="141"/>
      <c r="K45" s="142"/>
    </row>
  </sheetData>
  <mergeCells count="62">
    <mergeCell ref="K2:T2"/>
    <mergeCell ref="A2:J2"/>
    <mergeCell ref="B34:E35"/>
    <mergeCell ref="F34:I35"/>
    <mergeCell ref="L34:O35"/>
    <mergeCell ref="P34:S35"/>
    <mergeCell ref="L4:S4"/>
    <mergeCell ref="B4:I4"/>
    <mergeCell ref="P19:S19"/>
    <mergeCell ref="L20:O20"/>
    <mergeCell ref="P20:S20"/>
    <mergeCell ref="L21:O21"/>
    <mergeCell ref="P21:S21"/>
    <mergeCell ref="L22:O22"/>
    <mergeCell ref="P22:S22"/>
    <mergeCell ref="B28:I30"/>
    <mergeCell ref="B43:E44"/>
    <mergeCell ref="F43:I44"/>
    <mergeCell ref="L43:O44"/>
    <mergeCell ref="P43:S44"/>
    <mergeCell ref="L14:S14"/>
    <mergeCell ref="L33:O33"/>
    <mergeCell ref="P33:S33"/>
    <mergeCell ref="L40:S41"/>
    <mergeCell ref="B38:I38"/>
    <mergeCell ref="L38:S38"/>
    <mergeCell ref="L26:S26"/>
    <mergeCell ref="L23:O23"/>
    <mergeCell ref="P23:S23"/>
    <mergeCell ref="L28:S30"/>
    <mergeCell ref="L32:O32"/>
    <mergeCell ref="P32:S32"/>
    <mergeCell ref="B40:I41"/>
    <mergeCell ref="L6:S7"/>
    <mergeCell ref="L9:O10"/>
    <mergeCell ref="P9:S10"/>
    <mergeCell ref="L11:O11"/>
    <mergeCell ref="P11:S11"/>
    <mergeCell ref="L16:S17"/>
    <mergeCell ref="L19:O19"/>
    <mergeCell ref="B32:E32"/>
    <mergeCell ref="F32:I32"/>
    <mergeCell ref="B33:E33"/>
    <mergeCell ref="F33:I33"/>
    <mergeCell ref="B22:E22"/>
    <mergeCell ref="F22:I22"/>
    <mergeCell ref="B23:E23"/>
    <mergeCell ref="F23:I23"/>
    <mergeCell ref="B26:I26"/>
    <mergeCell ref="B19:E19"/>
    <mergeCell ref="F19:I19"/>
    <mergeCell ref="B20:E20"/>
    <mergeCell ref="F20:I20"/>
    <mergeCell ref="B21:E21"/>
    <mergeCell ref="F21:I21"/>
    <mergeCell ref="B11:E11"/>
    <mergeCell ref="F11:I11"/>
    <mergeCell ref="B16:I17"/>
    <mergeCell ref="B6:I7"/>
    <mergeCell ref="B9:E10"/>
    <mergeCell ref="F9:I10"/>
    <mergeCell ref="B14:I14"/>
  </mergeCells>
  <pageMargins left="0.39370078740157483" right="0.39370078740157483" top="0.39370078740157483" bottom="0.39370078740157483" header="0.39370078740157483" footer="0.39370078740157483"/>
  <pageSetup paperSize="9" orientation="portrait" r:id="rId1"/>
  <colBreaks count="1" manualBreakCount="1">
    <brk id="10" max="43"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90516-D4DC-4BE9-B995-2424AD3C3F9B}">
  <sheetPr>
    <tabColor theme="6" tint="0.39997558519241921"/>
    <pageSetUpPr fitToPage="1"/>
  </sheetPr>
  <dimension ref="A1:Z85"/>
  <sheetViews>
    <sheetView workbookViewId="0">
      <selection activeCell="Q18" sqref="Q18"/>
    </sheetView>
  </sheetViews>
  <sheetFormatPr defaultColWidth="0" defaultRowHeight="10.5" zeroHeight="1" x14ac:dyDescent="0.15"/>
  <cols>
    <col min="1" max="1" width="1.77734375" style="1" customWidth="1"/>
    <col min="2" max="2" width="5.5546875" style="1" bestFit="1" customWidth="1"/>
    <col min="3" max="3" width="7.5546875" style="1" customWidth="1"/>
    <col min="4" max="4" width="9" style="1" customWidth="1"/>
    <col min="5" max="5" width="12" style="1" bestFit="1" customWidth="1"/>
    <col min="6" max="6" width="7" style="54" bestFit="1" customWidth="1"/>
    <col min="7" max="7" width="22.21875" style="1" bestFit="1" customWidth="1"/>
    <col min="8" max="8" width="10.88671875" style="21" bestFit="1" customWidth="1"/>
    <col min="9" max="9" width="9.88671875" style="21" bestFit="1" customWidth="1"/>
    <col min="10" max="10" width="9.88671875" style="54" customWidth="1"/>
    <col min="11" max="11" width="8.88671875" style="1" customWidth="1"/>
    <col min="12" max="12" width="10.5546875" style="55" customWidth="1"/>
    <col min="13" max="13" width="8.88671875" style="1" customWidth="1"/>
    <col min="14" max="14" width="18.44140625" style="1" customWidth="1"/>
    <col min="15" max="15" width="10.5546875" style="24" customWidth="1"/>
    <col min="16" max="16" width="9.88671875" style="1" customWidth="1"/>
    <col min="17" max="17" width="9.88671875" style="7" customWidth="1"/>
    <col min="18" max="18" width="8.88671875" style="7" customWidth="1"/>
    <col min="19" max="19" width="8.88671875" style="54" customWidth="1"/>
    <col min="20" max="20" width="4.109375" style="1" customWidth="1"/>
    <col min="21" max="26" width="0" style="1" hidden="1" customWidth="1"/>
    <col min="27" max="16384" width="8.88671875" style="1" hidden="1"/>
  </cols>
  <sheetData>
    <row r="1" spans="2:19" ht="5.25" customHeight="1" x14ac:dyDescent="0.15"/>
    <row r="2" spans="2:19" ht="15" x14ac:dyDescent="0.2">
      <c r="B2" s="172" t="s">
        <v>232</v>
      </c>
      <c r="C2" s="172"/>
      <c r="D2" s="172"/>
      <c r="E2" s="172"/>
      <c r="F2" s="172"/>
      <c r="G2"/>
    </row>
    <row r="3" spans="2:19" ht="5.25" customHeight="1" x14ac:dyDescent="0.15">
      <c r="D3" s="2"/>
      <c r="E3" s="2"/>
      <c r="F3" s="56"/>
    </row>
    <row r="4" spans="2:19" s="2" customFormat="1" ht="84" customHeight="1" x14ac:dyDescent="0.15">
      <c r="B4" s="4" t="s">
        <v>75</v>
      </c>
      <c r="C4" s="4" t="s">
        <v>101</v>
      </c>
      <c r="D4" s="4" t="s">
        <v>73</v>
      </c>
      <c r="E4" s="4" t="s">
        <v>74</v>
      </c>
      <c r="F4" s="4" t="s">
        <v>76</v>
      </c>
      <c r="G4" s="4" t="s">
        <v>0</v>
      </c>
      <c r="H4" s="22" t="s">
        <v>99</v>
      </c>
      <c r="I4" s="22" t="s">
        <v>100</v>
      </c>
      <c r="J4" s="57" t="s">
        <v>115</v>
      </c>
      <c r="K4" s="57" t="s">
        <v>116</v>
      </c>
      <c r="L4" s="58" t="s">
        <v>113</v>
      </c>
      <c r="M4" s="57" t="s">
        <v>35</v>
      </c>
      <c r="N4" s="57" t="s">
        <v>222</v>
      </c>
      <c r="O4" s="25" t="s">
        <v>33</v>
      </c>
      <c r="P4" s="57" t="s">
        <v>34</v>
      </c>
      <c r="Q4" s="11" t="s">
        <v>138</v>
      </c>
      <c r="R4" s="11" t="s">
        <v>137</v>
      </c>
      <c r="S4" s="57" t="s">
        <v>223</v>
      </c>
    </row>
    <row r="5" spans="2:19" ht="10.5" customHeight="1" x14ac:dyDescent="0.15">
      <c r="B5" s="110" t="s">
        <v>149</v>
      </c>
      <c r="C5" s="121" t="s">
        <v>102</v>
      </c>
      <c r="D5" s="133" t="s">
        <v>15</v>
      </c>
      <c r="E5" s="125" t="s">
        <v>18</v>
      </c>
      <c r="F5" s="115" t="s">
        <v>86</v>
      </c>
      <c r="G5" s="67"/>
      <c r="H5" s="126">
        <v>44287</v>
      </c>
      <c r="I5" s="126">
        <v>44651</v>
      </c>
      <c r="J5" s="114">
        <v>3.19</v>
      </c>
      <c r="K5" s="68">
        <f>J5*(1265/32.5)</f>
        <v>124.16461538461537</v>
      </c>
      <c r="L5" s="70">
        <f>((I5-H5)+1)/366</f>
        <v>0.99726775956284153</v>
      </c>
      <c r="M5" s="68">
        <f>K5*L5</f>
        <v>123.8253678015973</v>
      </c>
      <c r="N5" s="68">
        <f>M5*O5</f>
        <v>123.8253678015973</v>
      </c>
      <c r="O5" s="127">
        <v>1</v>
      </c>
      <c r="P5" s="72">
        <v>1</v>
      </c>
      <c r="Q5" s="130">
        <v>38250</v>
      </c>
      <c r="R5" s="73">
        <f>(J5/32.5)*L5*O5*Q5</f>
        <v>3744.1267339218157</v>
      </c>
      <c r="S5" s="59">
        <v>0</v>
      </c>
    </row>
    <row r="6" spans="2:19" ht="10.5" customHeight="1" x14ac:dyDescent="0.15">
      <c r="B6" s="109" t="s">
        <v>13</v>
      </c>
      <c r="C6" s="121" t="s">
        <v>102</v>
      </c>
      <c r="D6" s="133" t="s">
        <v>8</v>
      </c>
      <c r="E6" s="125" t="s">
        <v>19</v>
      </c>
      <c r="F6" s="115" t="s">
        <v>78</v>
      </c>
      <c r="G6" s="67"/>
      <c r="H6" s="126">
        <v>44287</v>
      </c>
      <c r="I6" s="126">
        <v>44651</v>
      </c>
      <c r="J6" s="114">
        <v>8.67</v>
      </c>
      <c r="K6" s="68">
        <f t="shared" ref="K6:K19" si="0">J6*(1265/32.5)</f>
        <v>337.46307692307687</v>
      </c>
      <c r="L6" s="70">
        <f t="shared" ref="L6:L19" si="1">((I6-H6)+1)/366</f>
        <v>0.99726775956284153</v>
      </c>
      <c r="M6" s="68">
        <f t="shared" ref="M6:M19" si="2">K6*L6</f>
        <v>336.54104665825975</v>
      </c>
      <c r="N6" s="68">
        <f t="shared" ref="N6:N19" si="3">M6*O6</f>
        <v>336.54104665825975</v>
      </c>
      <c r="O6" s="127">
        <v>1</v>
      </c>
      <c r="P6" s="72">
        <v>1</v>
      </c>
      <c r="Q6" s="130">
        <v>38250</v>
      </c>
      <c r="R6" s="73">
        <f t="shared" ref="R6:R19" si="4">(J6/32.5)*L6*O6*Q6</f>
        <v>10176.043505674652</v>
      </c>
      <c r="S6" s="59">
        <v>0</v>
      </c>
    </row>
    <row r="7" spans="2:19" ht="10.5" customHeight="1" x14ac:dyDescent="0.15">
      <c r="B7" s="109" t="s">
        <v>31</v>
      </c>
      <c r="C7" s="121" t="s">
        <v>102</v>
      </c>
      <c r="D7" s="133" t="s">
        <v>151</v>
      </c>
      <c r="E7" s="125" t="s">
        <v>150</v>
      </c>
      <c r="F7" s="71" t="s">
        <v>227</v>
      </c>
      <c r="G7" s="67" t="s">
        <v>152</v>
      </c>
      <c r="H7" s="126">
        <v>44287</v>
      </c>
      <c r="I7" s="126">
        <v>44439</v>
      </c>
      <c r="J7" s="135">
        <v>32.5</v>
      </c>
      <c r="K7" s="68">
        <f t="shared" si="0"/>
        <v>1265</v>
      </c>
      <c r="L7" s="70">
        <f t="shared" si="1"/>
        <v>0.41803278688524592</v>
      </c>
      <c r="M7" s="68">
        <f t="shared" si="2"/>
        <v>528.81147540983613</v>
      </c>
      <c r="N7" s="68">
        <f t="shared" si="3"/>
        <v>15.864344262295084</v>
      </c>
      <c r="O7" s="127">
        <v>0.03</v>
      </c>
      <c r="P7" s="71" t="s">
        <v>72</v>
      </c>
      <c r="Q7" s="137">
        <v>41604</v>
      </c>
      <c r="R7" s="73">
        <f t="shared" si="4"/>
        <v>521.75508196721319</v>
      </c>
      <c r="S7" s="59">
        <v>0</v>
      </c>
    </row>
    <row r="8" spans="2:19" ht="10.5" customHeight="1" x14ac:dyDescent="0.15">
      <c r="B8" s="110" t="s">
        <v>14</v>
      </c>
      <c r="C8" s="121" t="s">
        <v>102</v>
      </c>
      <c r="D8" s="133" t="s">
        <v>8</v>
      </c>
      <c r="E8" s="125" t="s">
        <v>20</v>
      </c>
      <c r="F8" s="115" t="s">
        <v>85</v>
      </c>
      <c r="G8" s="67"/>
      <c r="H8" s="126">
        <v>44287</v>
      </c>
      <c r="I8" s="126">
        <v>44651</v>
      </c>
      <c r="J8" s="114">
        <v>16.77</v>
      </c>
      <c r="K8" s="68">
        <f t="shared" si="0"/>
        <v>652.7399999999999</v>
      </c>
      <c r="L8" s="70">
        <f t="shared" si="1"/>
        <v>0.99726775956284153</v>
      </c>
      <c r="M8" s="68">
        <f t="shared" si="2"/>
        <v>650.95655737704908</v>
      </c>
      <c r="N8" s="68">
        <f t="shared" si="3"/>
        <v>650.95655737704908</v>
      </c>
      <c r="O8" s="127">
        <v>1</v>
      </c>
      <c r="P8" s="72">
        <v>1</v>
      </c>
      <c r="Q8" s="130">
        <v>38250</v>
      </c>
      <c r="R8" s="73">
        <f t="shared" si="4"/>
        <v>19683.073770491803</v>
      </c>
      <c r="S8" s="59">
        <v>0</v>
      </c>
    </row>
    <row r="9" spans="2:19" ht="10.5" customHeight="1" x14ac:dyDescent="0.15">
      <c r="B9" s="110" t="s">
        <v>149</v>
      </c>
      <c r="C9" s="121" t="s">
        <v>102</v>
      </c>
      <c r="D9" s="133" t="s">
        <v>154</v>
      </c>
      <c r="E9" s="125" t="s">
        <v>153</v>
      </c>
      <c r="F9" s="115" t="s">
        <v>207</v>
      </c>
      <c r="G9" s="67"/>
      <c r="H9" s="126">
        <v>44287</v>
      </c>
      <c r="I9" s="126">
        <v>44651</v>
      </c>
      <c r="J9" s="114">
        <v>7.14</v>
      </c>
      <c r="K9" s="68">
        <f t="shared" si="0"/>
        <v>277.91076923076918</v>
      </c>
      <c r="L9" s="70">
        <f t="shared" si="1"/>
        <v>0.99726775956284153</v>
      </c>
      <c r="M9" s="68">
        <f t="shared" si="2"/>
        <v>277.15145018915507</v>
      </c>
      <c r="N9" s="68">
        <f t="shared" si="3"/>
        <v>277.15145018915507</v>
      </c>
      <c r="O9" s="127">
        <v>1</v>
      </c>
      <c r="P9" s="72">
        <v>1</v>
      </c>
      <c r="Q9" s="130">
        <v>38250</v>
      </c>
      <c r="R9" s="73">
        <f t="shared" si="4"/>
        <v>8380.2711223203023</v>
      </c>
      <c r="S9" s="59">
        <v>0</v>
      </c>
    </row>
    <row r="10" spans="2:19" ht="10.5" customHeight="1" x14ac:dyDescent="0.15">
      <c r="B10" s="110" t="s">
        <v>149</v>
      </c>
      <c r="C10" s="121" t="s">
        <v>102</v>
      </c>
      <c r="D10" s="133" t="s">
        <v>4</v>
      </c>
      <c r="E10" s="125" t="s">
        <v>21</v>
      </c>
      <c r="F10" s="115" t="s">
        <v>81</v>
      </c>
      <c r="G10" s="67"/>
      <c r="H10" s="126">
        <v>44287</v>
      </c>
      <c r="I10" s="126">
        <v>44651</v>
      </c>
      <c r="J10" s="114">
        <v>11.65</v>
      </c>
      <c r="K10" s="68">
        <f t="shared" si="0"/>
        <v>453.45384615384614</v>
      </c>
      <c r="L10" s="70">
        <f t="shared" si="1"/>
        <v>0.99726775956284153</v>
      </c>
      <c r="M10" s="68">
        <f t="shared" si="2"/>
        <v>452.21490121899956</v>
      </c>
      <c r="N10" s="68">
        <f t="shared" si="3"/>
        <v>452.21490121899956</v>
      </c>
      <c r="O10" s="127">
        <v>1</v>
      </c>
      <c r="P10" s="72">
        <v>1</v>
      </c>
      <c r="Q10" s="130">
        <v>38250</v>
      </c>
      <c r="R10" s="73">
        <f t="shared" si="4"/>
        <v>13673.691677175284</v>
      </c>
      <c r="S10" s="59">
        <v>0</v>
      </c>
    </row>
    <row r="11" spans="2:19" ht="10.5" customHeight="1" x14ac:dyDescent="0.15">
      <c r="B11" s="109" t="s">
        <v>12</v>
      </c>
      <c r="C11" s="121" t="s">
        <v>102</v>
      </c>
      <c r="D11" s="133" t="s">
        <v>17</v>
      </c>
      <c r="E11" s="125" t="s">
        <v>32</v>
      </c>
      <c r="F11" s="71" t="s">
        <v>227</v>
      </c>
      <c r="G11" s="67" t="s">
        <v>139</v>
      </c>
      <c r="H11" s="126">
        <v>44287</v>
      </c>
      <c r="I11" s="126">
        <v>44651</v>
      </c>
      <c r="J11" s="135">
        <v>32.5</v>
      </c>
      <c r="K11" s="68">
        <f t="shared" si="0"/>
        <v>1265</v>
      </c>
      <c r="L11" s="70">
        <f t="shared" si="1"/>
        <v>0.99726775956284153</v>
      </c>
      <c r="M11" s="68">
        <f t="shared" si="2"/>
        <v>1261.5437158469945</v>
      </c>
      <c r="N11" s="68">
        <f t="shared" si="3"/>
        <v>63.077185792349724</v>
      </c>
      <c r="O11" s="127">
        <v>0.05</v>
      </c>
      <c r="P11" s="71" t="s">
        <v>72</v>
      </c>
      <c r="Q11" s="137">
        <v>41604</v>
      </c>
      <c r="R11" s="73">
        <f t="shared" si="4"/>
        <v>2074.5163934426228</v>
      </c>
      <c r="S11" s="59">
        <v>0</v>
      </c>
    </row>
    <row r="12" spans="2:19" ht="10.5" customHeight="1" x14ac:dyDescent="0.15">
      <c r="B12" s="110" t="s">
        <v>149</v>
      </c>
      <c r="C12" s="121" t="s">
        <v>102</v>
      </c>
      <c r="D12" s="133" t="s">
        <v>5</v>
      </c>
      <c r="E12" s="125" t="s">
        <v>22</v>
      </c>
      <c r="F12" s="115" t="s">
        <v>82</v>
      </c>
      <c r="G12" s="67"/>
      <c r="H12" s="126">
        <v>44287</v>
      </c>
      <c r="I12" s="126">
        <v>44651</v>
      </c>
      <c r="J12" s="113">
        <v>1.85</v>
      </c>
      <c r="K12" s="68">
        <f t="shared" si="0"/>
        <v>72.007692307692309</v>
      </c>
      <c r="L12" s="70">
        <f t="shared" si="1"/>
        <v>0.99726775956284153</v>
      </c>
      <c r="M12" s="68">
        <f t="shared" si="2"/>
        <v>71.810949978982762</v>
      </c>
      <c r="N12" s="68">
        <f t="shared" si="3"/>
        <v>71.810949978982762</v>
      </c>
      <c r="O12" s="127">
        <v>1</v>
      </c>
      <c r="P12" s="72">
        <v>1</v>
      </c>
      <c r="Q12" s="130">
        <v>38250</v>
      </c>
      <c r="R12" s="73">
        <f t="shared" si="4"/>
        <v>2171.3587641866329</v>
      </c>
      <c r="S12" s="59">
        <v>0</v>
      </c>
    </row>
    <row r="13" spans="2:19" ht="10.5" customHeight="1" x14ac:dyDescent="0.15">
      <c r="B13" s="108" t="s">
        <v>14</v>
      </c>
      <c r="C13" s="121" t="s">
        <v>102</v>
      </c>
      <c r="D13" s="133" t="s">
        <v>10</v>
      </c>
      <c r="E13" s="125" t="s">
        <v>23</v>
      </c>
      <c r="F13" s="115" t="s">
        <v>80</v>
      </c>
      <c r="G13" s="67"/>
      <c r="H13" s="126">
        <v>44287</v>
      </c>
      <c r="I13" s="126">
        <v>44651</v>
      </c>
      <c r="J13" s="114">
        <v>4.1900000000000004</v>
      </c>
      <c r="K13" s="68">
        <f t="shared" si="0"/>
        <v>163.08769230769232</v>
      </c>
      <c r="L13" s="70">
        <f t="shared" si="1"/>
        <v>0.99726775956284153</v>
      </c>
      <c r="M13" s="68">
        <f t="shared" si="2"/>
        <v>162.6420975199664</v>
      </c>
      <c r="N13" s="68">
        <f t="shared" si="3"/>
        <v>162.6420975199664</v>
      </c>
      <c r="O13" s="127">
        <v>1</v>
      </c>
      <c r="P13" s="72">
        <v>1</v>
      </c>
      <c r="Q13" s="130">
        <v>38250</v>
      </c>
      <c r="R13" s="73">
        <f t="shared" si="4"/>
        <v>4917.8341740226988</v>
      </c>
      <c r="S13" s="59">
        <v>0</v>
      </c>
    </row>
    <row r="14" spans="2:19" ht="10.5" customHeight="1" x14ac:dyDescent="0.15">
      <c r="B14" s="110" t="s">
        <v>149</v>
      </c>
      <c r="C14" s="121" t="s">
        <v>102</v>
      </c>
      <c r="D14" s="133" t="s">
        <v>3</v>
      </c>
      <c r="E14" s="125" t="s">
        <v>24</v>
      </c>
      <c r="F14" s="115" t="s">
        <v>83</v>
      </c>
      <c r="G14" s="67"/>
      <c r="H14" s="126">
        <v>44287</v>
      </c>
      <c r="I14" s="126">
        <v>44651</v>
      </c>
      <c r="J14" s="114">
        <v>25.48</v>
      </c>
      <c r="K14" s="68">
        <f t="shared" si="0"/>
        <v>991.75999999999988</v>
      </c>
      <c r="L14" s="70">
        <f t="shared" si="1"/>
        <v>0.99726775956284153</v>
      </c>
      <c r="M14" s="68">
        <f t="shared" si="2"/>
        <v>989.05027322404362</v>
      </c>
      <c r="N14" s="68">
        <f t="shared" si="3"/>
        <v>989.05027322404362</v>
      </c>
      <c r="O14" s="127">
        <v>1</v>
      </c>
      <c r="P14" s="72">
        <v>1</v>
      </c>
      <c r="Q14" s="130">
        <v>38250</v>
      </c>
      <c r="R14" s="73">
        <f t="shared" si="4"/>
        <v>29906.065573770495</v>
      </c>
      <c r="S14" s="59">
        <v>0</v>
      </c>
    </row>
    <row r="15" spans="2:19" ht="10.5" customHeight="1" x14ac:dyDescent="0.15">
      <c r="B15" s="108" t="s">
        <v>14</v>
      </c>
      <c r="C15" s="121" t="s">
        <v>102</v>
      </c>
      <c r="D15" s="133" t="s">
        <v>11</v>
      </c>
      <c r="E15" s="125" t="s">
        <v>26</v>
      </c>
      <c r="F15" s="115" t="s">
        <v>77</v>
      </c>
      <c r="G15" s="67"/>
      <c r="H15" s="126">
        <v>44287</v>
      </c>
      <c r="I15" s="126">
        <v>44651</v>
      </c>
      <c r="J15" s="114">
        <v>3.06</v>
      </c>
      <c r="K15" s="68">
        <f t="shared" si="0"/>
        <v>119.10461538461537</v>
      </c>
      <c r="L15" s="70">
        <f t="shared" si="1"/>
        <v>0.99726775956284153</v>
      </c>
      <c r="M15" s="68">
        <f t="shared" si="2"/>
        <v>118.77919293820932</v>
      </c>
      <c r="N15" s="68">
        <f t="shared" si="3"/>
        <v>118.77919293820932</v>
      </c>
      <c r="O15" s="127">
        <v>1</v>
      </c>
      <c r="P15" s="72">
        <v>1</v>
      </c>
      <c r="Q15" s="130">
        <v>38250</v>
      </c>
      <c r="R15" s="73">
        <f t="shared" si="4"/>
        <v>3591.544766708701</v>
      </c>
      <c r="S15" s="59">
        <v>0</v>
      </c>
    </row>
    <row r="16" spans="2:19" ht="10.5" customHeight="1" x14ac:dyDescent="0.15">
      <c r="B16" s="109" t="s">
        <v>14</v>
      </c>
      <c r="C16" s="121" t="s">
        <v>102</v>
      </c>
      <c r="D16" s="133" t="s">
        <v>224</v>
      </c>
      <c r="E16" s="125" t="s">
        <v>225</v>
      </c>
      <c r="F16" s="71" t="s">
        <v>227</v>
      </c>
      <c r="G16" s="67" t="s">
        <v>226</v>
      </c>
      <c r="H16" s="126">
        <v>44287</v>
      </c>
      <c r="I16" s="126">
        <v>44651</v>
      </c>
      <c r="J16" s="139">
        <v>32.5</v>
      </c>
      <c r="K16" s="68">
        <f t="shared" si="0"/>
        <v>1265</v>
      </c>
      <c r="L16" s="70">
        <f t="shared" si="1"/>
        <v>0.99726775956284153</v>
      </c>
      <c r="M16" s="68">
        <f t="shared" si="2"/>
        <v>1261.5437158469945</v>
      </c>
      <c r="N16" s="68">
        <f t="shared" si="3"/>
        <v>201.84699453551912</v>
      </c>
      <c r="O16" s="127">
        <v>0.16</v>
      </c>
      <c r="P16" s="71" t="s">
        <v>72</v>
      </c>
      <c r="Q16" s="140">
        <v>62570</v>
      </c>
      <c r="R16" s="73">
        <f t="shared" si="4"/>
        <v>9983.8469945355191</v>
      </c>
      <c r="S16" s="59">
        <v>0</v>
      </c>
    </row>
    <row r="17" spans="2:26" ht="10.5" customHeight="1" x14ac:dyDescent="0.15">
      <c r="B17" s="109" t="s">
        <v>12</v>
      </c>
      <c r="C17" s="121" t="s">
        <v>102</v>
      </c>
      <c r="D17" s="133" t="s">
        <v>159</v>
      </c>
      <c r="E17" s="125" t="s">
        <v>158</v>
      </c>
      <c r="F17" s="115" t="s">
        <v>208</v>
      </c>
      <c r="G17" s="67"/>
      <c r="H17" s="126">
        <v>44287</v>
      </c>
      <c r="I17" s="126">
        <v>44651</v>
      </c>
      <c r="J17" s="114">
        <v>17.25</v>
      </c>
      <c r="K17" s="68">
        <f t="shared" si="0"/>
        <v>671.42307692307691</v>
      </c>
      <c r="L17" s="70">
        <f t="shared" si="1"/>
        <v>0.99726775956284153</v>
      </c>
      <c r="M17" s="68">
        <f t="shared" si="2"/>
        <v>669.5885876418663</v>
      </c>
      <c r="N17" s="68">
        <f t="shared" si="3"/>
        <v>669.5885876418663</v>
      </c>
      <c r="O17" s="127">
        <v>1</v>
      </c>
      <c r="P17" s="72">
        <v>1</v>
      </c>
      <c r="Q17" s="130">
        <v>38250</v>
      </c>
      <c r="R17" s="73">
        <f t="shared" si="4"/>
        <v>20246.453341740227</v>
      </c>
      <c r="S17" s="59">
        <v>0</v>
      </c>
    </row>
    <row r="18" spans="2:26" ht="10.5" customHeight="1" x14ac:dyDescent="0.15">
      <c r="B18" s="110" t="s">
        <v>149</v>
      </c>
      <c r="C18" s="121" t="s">
        <v>102</v>
      </c>
      <c r="D18" s="133" t="s">
        <v>17</v>
      </c>
      <c r="E18" s="125" t="s">
        <v>29</v>
      </c>
      <c r="F18" s="115" t="s">
        <v>84</v>
      </c>
      <c r="G18" s="67"/>
      <c r="H18" s="126">
        <v>44287</v>
      </c>
      <c r="I18" s="126">
        <v>44651</v>
      </c>
      <c r="J18" s="114">
        <v>2.12</v>
      </c>
      <c r="K18" s="68">
        <f t="shared" si="0"/>
        <v>82.516923076923078</v>
      </c>
      <c r="L18" s="70">
        <f t="shared" si="1"/>
        <v>0.99726775956284153</v>
      </c>
      <c r="M18" s="68">
        <f t="shared" si="2"/>
        <v>82.291467002942412</v>
      </c>
      <c r="N18" s="68">
        <f t="shared" si="3"/>
        <v>82.291467002942412</v>
      </c>
      <c r="O18" s="127">
        <v>1</v>
      </c>
      <c r="P18" s="72">
        <v>1</v>
      </c>
      <c r="Q18" s="130">
        <v>38250</v>
      </c>
      <c r="R18" s="73">
        <f t="shared" si="4"/>
        <v>2488.2597730138714</v>
      </c>
      <c r="S18" s="59">
        <v>0</v>
      </c>
    </row>
    <row r="19" spans="2:26" ht="10.5" customHeight="1" x14ac:dyDescent="0.15">
      <c r="B19" s="111" t="s">
        <v>13</v>
      </c>
      <c r="C19" s="122" t="s">
        <v>102</v>
      </c>
      <c r="D19" s="134" t="s">
        <v>7</v>
      </c>
      <c r="E19" s="128" t="s">
        <v>30</v>
      </c>
      <c r="F19" s="116" t="s">
        <v>79</v>
      </c>
      <c r="G19" s="78"/>
      <c r="H19" s="126">
        <v>44287</v>
      </c>
      <c r="I19" s="126">
        <v>44651</v>
      </c>
      <c r="J19" s="132">
        <v>25.03</v>
      </c>
      <c r="K19" s="74">
        <f t="shared" si="0"/>
        <v>974.24461538461537</v>
      </c>
      <c r="L19" s="75">
        <f t="shared" si="1"/>
        <v>0.99726775956284153</v>
      </c>
      <c r="M19" s="74">
        <f t="shared" si="2"/>
        <v>971.58274485077766</v>
      </c>
      <c r="N19" s="74">
        <f t="shared" si="3"/>
        <v>971.58274485077766</v>
      </c>
      <c r="O19" s="136">
        <v>1</v>
      </c>
      <c r="P19" s="72">
        <v>1</v>
      </c>
      <c r="Q19" s="138">
        <v>38250</v>
      </c>
      <c r="R19" s="76">
        <f t="shared" si="4"/>
        <v>29377.897225725097</v>
      </c>
      <c r="S19" s="77">
        <v>0</v>
      </c>
    </row>
    <row r="20" spans="2:26" ht="10.5" customHeight="1" x14ac:dyDescent="0.15">
      <c r="B20" s="89"/>
      <c r="C20" s="89"/>
      <c r="D20" s="90"/>
      <c r="E20" s="89"/>
      <c r="F20" s="91">
        <f>COUNTA(F5:F19)</f>
        <v>15</v>
      </c>
      <c r="G20" s="89"/>
      <c r="H20" s="92"/>
      <c r="I20" s="92"/>
      <c r="J20" s="93"/>
      <c r="K20" s="93"/>
      <c r="L20" s="94"/>
      <c r="M20" s="93"/>
      <c r="N20" s="95">
        <f>SUM(N5:N19)/1265</f>
        <v>4.1005716687683904</v>
      </c>
      <c r="O20" s="96" t="s">
        <v>133</v>
      </c>
      <c r="P20" s="97"/>
      <c r="Q20" s="98"/>
      <c r="R20" s="99">
        <f>SUM(R5:R19)*1.351</f>
        <v>217425.53425213951</v>
      </c>
      <c r="S20" s="100" t="s">
        <v>134</v>
      </c>
    </row>
    <row r="21" spans="2:26" ht="10.5" customHeight="1" x14ac:dyDescent="0.15">
      <c r="B21" s="81"/>
      <c r="C21" s="81"/>
      <c r="D21" s="82"/>
      <c r="E21" s="81"/>
      <c r="F21" s="83"/>
      <c r="G21" s="81"/>
      <c r="H21" s="84"/>
      <c r="I21" s="84"/>
      <c r="J21" s="85"/>
      <c r="K21" s="85"/>
      <c r="L21" s="86"/>
      <c r="M21" s="85"/>
      <c r="N21" s="85"/>
      <c r="O21" s="87"/>
      <c r="P21" s="85"/>
      <c r="Q21" s="88"/>
      <c r="R21" s="88"/>
      <c r="S21" s="85"/>
    </row>
    <row r="22" spans="2:26" ht="10.5" customHeight="1" x14ac:dyDescent="0.15">
      <c r="B22" s="67" t="s">
        <v>62</v>
      </c>
      <c r="C22" s="123" t="s">
        <v>103</v>
      </c>
      <c r="D22" s="125" t="s">
        <v>233</v>
      </c>
      <c r="E22" s="125" t="s">
        <v>234</v>
      </c>
      <c r="F22" s="66" t="s">
        <v>235</v>
      </c>
      <c r="G22" s="67"/>
      <c r="H22" s="126">
        <v>44287</v>
      </c>
      <c r="I22" s="126">
        <v>44651</v>
      </c>
      <c r="J22" s="114">
        <v>37</v>
      </c>
      <c r="K22" s="69">
        <f t="shared" ref="K22:K33" si="5">J22/5*220</f>
        <v>1628</v>
      </c>
      <c r="L22" s="70">
        <f t="shared" ref="L22:L33" si="6">((I22-H22)+1)/366</f>
        <v>0.99726775956284153</v>
      </c>
      <c r="M22" s="68">
        <f t="shared" ref="M22:M33" si="7">K22*L22</f>
        <v>1623.5519125683061</v>
      </c>
      <c r="N22" s="68">
        <f t="shared" ref="N22:N33" si="8">M22*O22*L22</f>
        <v>161.9115978380961</v>
      </c>
      <c r="O22" s="127">
        <v>0.1</v>
      </c>
      <c r="P22" s="129" t="s">
        <v>72</v>
      </c>
      <c r="Q22" s="130">
        <v>20043</v>
      </c>
      <c r="R22" s="73">
        <f>Q22*L22*O22</f>
        <v>1998.8237704918033</v>
      </c>
      <c r="S22" s="65">
        <v>0</v>
      </c>
    </row>
    <row r="23" spans="2:26" ht="10.5" customHeight="1" x14ac:dyDescent="0.15">
      <c r="B23" s="67" t="s">
        <v>62</v>
      </c>
      <c r="C23" s="123" t="s">
        <v>103</v>
      </c>
      <c r="D23" s="125" t="s">
        <v>37</v>
      </c>
      <c r="E23" s="125" t="s">
        <v>50</v>
      </c>
      <c r="F23" s="66" t="s">
        <v>90</v>
      </c>
      <c r="G23" s="67" t="s">
        <v>64</v>
      </c>
      <c r="H23" s="126">
        <v>44287</v>
      </c>
      <c r="I23" s="126">
        <v>44651</v>
      </c>
      <c r="J23" s="114">
        <v>37</v>
      </c>
      <c r="K23" s="69">
        <f t="shared" si="5"/>
        <v>1628</v>
      </c>
      <c r="L23" s="70">
        <f t="shared" si="6"/>
        <v>0.99726775956284153</v>
      </c>
      <c r="M23" s="68">
        <f t="shared" si="7"/>
        <v>1623.5519125683061</v>
      </c>
      <c r="N23" s="68">
        <f t="shared" si="8"/>
        <v>1619.115978380961</v>
      </c>
      <c r="O23" s="127">
        <v>1</v>
      </c>
      <c r="P23" s="129">
        <v>1</v>
      </c>
      <c r="Q23" s="130">
        <v>23953</v>
      </c>
      <c r="R23" s="73">
        <f t="shared" ref="R23:R33" si="9">Q23*L23*O23</f>
        <v>23887.554644808744</v>
      </c>
      <c r="S23" s="65">
        <v>0</v>
      </c>
    </row>
    <row r="24" spans="2:26" ht="10.5" customHeight="1" x14ac:dyDescent="0.2">
      <c r="B24" s="67" t="s">
        <v>62</v>
      </c>
      <c r="C24" s="123" t="s">
        <v>103</v>
      </c>
      <c r="D24" s="125" t="s">
        <v>39</v>
      </c>
      <c r="E24" s="125" t="s">
        <v>52</v>
      </c>
      <c r="F24" s="66" t="s">
        <v>93</v>
      </c>
      <c r="G24" s="67" t="s">
        <v>66</v>
      </c>
      <c r="H24" s="126">
        <v>44287</v>
      </c>
      <c r="I24" s="126">
        <v>44355</v>
      </c>
      <c r="J24" s="114">
        <v>37</v>
      </c>
      <c r="K24" s="69">
        <f t="shared" si="5"/>
        <v>1628</v>
      </c>
      <c r="L24" s="70">
        <f t="shared" si="6"/>
        <v>0.18852459016393441</v>
      </c>
      <c r="M24" s="68">
        <f t="shared" si="7"/>
        <v>306.91803278688525</v>
      </c>
      <c r="N24" s="68">
        <f t="shared" si="8"/>
        <v>5.7861596345068529</v>
      </c>
      <c r="O24" s="127">
        <v>0.1</v>
      </c>
      <c r="P24" s="114" t="s">
        <v>72</v>
      </c>
      <c r="Q24" s="130">
        <v>31895</v>
      </c>
      <c r="R24" s="73">
        <f t="shared" si="9"/>
        <v>601.29918032786884</v>
      </c>
      <c r="S24" s="65">
        <v>0</v>
      </c>
      <c r="X24" s="60" t="s">
        <v>209</v>
      </c>
      <c r="Y24" s="60" t="s">
        <v>210</v>
      </c>
      <c r="Z24" s="60" t="s">
        <v>211</v>
      </c>
    </row>
    <row r="25" spans="2:26" ht="10.5" customHeight="1" x14ac:dyDescent="0.2">
      <c r="B25" s="67" t="s">
        <v>62</v>
      </c>
      <c r="C25" s="123" t="s">
        <v>103</v>
      </c>
      <c r="D25" s="125" t="s">
        <v>40</v>
      </c>
      <c r="E25" s="125" t="s">
        <v>53</v>
      </c>
      <c r="F25" s="66" t="s">
        <v>89</v>
      </c>
      <c r="G25" s="67" t="s">
        <v>64</v>
      </c>
      <c r="H25" s="126">
        <v>44287</v>
      </c>
      <c r="I25" s="126">
        <v>44651</v>
      </c>
      <c r="J25" s="114">
        <v>37</v>
      </c>
      <c r="K25" s="69">
        <f t="shared" si="5"/>
        <v>1628</v>
      </c>
      <c r="L25" s="70">
        <f t="shared" si="6"/>
        <v>0.99726775956284153</v>
      </c>
      <c r="M25" s="68">
        <f t="shared" si="7"/>
        <v>1623.5519125683061</v>
      </c>
      <c r="N25" s="68">
        <f t="shared" si="8"/>
        <v>1619.115978380961</v>
      </c>
      <c r="O25" s="127">
        <v>1</v>
      </c>
      <c r="P25" s="129">
        <v>1</v>
      </c>
      <c r="Q25" s="130">
        <v>31895</v>
      </c>
      <c r="R25" s="73">
        <f t="shared" si="9"/>
        <v>31807.855191256829</v>
      </c>
      <c r="S25" s="65">
        <v>0</v>
      </c>
      <c r="X25" s="61" t="s">
        <v>92</v>
      </c>
      <c r="Y25" s="61" t="s">
        <v>212</v>
      </c>
      <c r="Z25" s="62">
        <v>31665.73</v>
      </c>
    </row>
    <row r="26" spans="2:26" ht="10.5" customHeight="1" x14ac:dyDescent="0.2">
      <c r="B26" s="67" t="s">
        <v>62</v>
      </c>
      <c r="C26" s="123" t="s">
        <v>103</v>
      </c>
      <c r="D26" s="125" t="s">
        <v>43</v>
      </c>
      <c r="E26" s="125" t="s">
        <v>56</v>
      </c>
      <c r="F26" s="66" t="s">
        <v>88</v>
      </c>
      <c r="G26" s="67" t="s">
        <v>64</v>
      </c>
      <c r="H26" s="126">
        <v>44287</v>
      </c>
      <c r="I26" s="126">
        <v>44651</v>
      </c>
      <c r="J26" s="114">
        <v>37</v>
      </c>
      <c r="K26" s="69">
        <f t="shared" si="5"/>
        <v>1628</v>
      </c>
      <c r="L26" s="70">
        <f t="shared" si="6"/>
        <v>0.99726775956284153</v>
      </c>
      <c r="M26" s="68">
        <f t="shared" si="7"/>
        <v>1623.5519125683061</v>
      </c>
      <c r="N26" s="68">
        <f t="shared" si="8"/>
        <v>1619.115978380961</v>
      </c>
      <c r="O26" s="127">
        <v>1</v>
      </c>
      <c r="P26" s="129">
        <v>1</v>
      </c>
      <c r="Q26" s="130">
        <v>31895</v>
      </c>
      <c r="R26" s="73">
        <f t="shared" si="9"/>
        <v>31807.855191256829</v>
      </c>
      <c r="S26" s="65">
        <v>0</v>
      </c>
      <c r="X26" s="61" t="s">
        <v>87</v>
      </c>
      <c r="Y26" s="61" t="s">
        <v>212</v>
      </c>
      <c r="Z26" s="62">
        <v>32836.239999999998</v>
      </c>
    </row>
    <row r="27" spans="2:26" ht="10.5" customHeight="1" x14ac:dyDescent="0.2">
      <c r="B27" s="67" t="s">
        <v>62</v>
      </c>
      <c r="C27" s="123" t="s">
        <v>103</v>
      </c>
      <c r="D27" s="125" t="s">
        <v>179</v>
      </c>
      <c r="E27" s="125" t="s">
        <v>180</v>
      </c>
      <c r="F27" s="66" t="s">
        <v>213</v>
      </c>
      <c r="G27" s="67" t="s">
        <v>181</v>
      </c>
      <c r="H27" s="126">
        <v>44287</v>
      </c>
      <c r="I27" s="126">
        <v>44500</v>
      </c>
      <c r="J27" s="114">
        <v>37</v>
      </c>
      <c r="K27" s="69">
        <f t="shared" si="5"/>
        <v>1628</v>
      </c>
      <c r="L27" s="70">
        <f t="shared" si="6"/>
        <v>0.58469945355191255</v>
      </c>
      <c r="M27" s="68">
        <f t="shared" si="7"/>
        <v>951.89071038251359</v>
      </c>
      <c r="N27" s="68">
        <f t="shared" si="8"/>
        <v>55.656997820179761</v>
      </c>
      <c r="O27" s="127">
        <v>0.1</v>
      </c>
      <c r="P27" s="114" t="s">
        <v>72</v>
      </c>
      <c r="Q27" s="130">
        <v>38553</v>
      </c>
      <c r="R27" s="73">
        <f t="shared" si="9"/>
        <v>2254.1918032786884</v>
      </c>
      <c r="S27" s="65">
        <v>0</v>
      </c>
      <c r="X27" s="61" t="s">
        <v>97</v>
      </c>
      <c r="Y27" s="61" t="s">
        <v>212</v>
      </c>
      <c r="Z27" s="62">
        <v>20343.96</v>
      </c>
    </row>
    <row r="28" spans="2:26" ht="10.5" customHeight="1" x14ac:dyDescent="0.2">
      <c r="B28" s="67" t="s">
        <v>62</v>
      </c>
      <c r="C28" s="123" t="s">
        <v>103</v>
      </c>
      <c r="D28" s="125" t="s">
        <v>46</v>
      </c>
      <c r="E28" s="125" t="s">
        <v>59</v>
      </c>
      <c r="F28" s="66" t="s">
        <v>96</v>
      </c>
      <c r="G28" s="67" t="s">
        <v>64</v>
      </c>
      <c r="H28" s="126">
        <v>44287</v>
      </c>
      <c r="I28" s="126">
        <v>44651</v>
      </c>
      <c r="J28" s="114">
        <v>37</v>
      </c>
      <c r="K28" s="69">
        <f t="shared" si="5"/>
        <v>1628</v>
      </c>
      <c r="L28" s="70">
        <f t="shared" si="6"/>
        <v>0.99726775956284153</v>
      </c>
      <c r="M28" s="68">
        <f t="shared" si="7"/>
        <v>1623.5519125683061</v>
      </c>
      <c r="N28" s="68">
        <f t="shared" si="8"/>
        <v>1619.115978380961</v>
      </c>
      <c r="O28" s="127">
        <v>1</v>
      </c>
      <c r="P28" s="129">
        <v>1</v>
      </c>
      <c r="Q28" s="130">
        <v>42614</v>
      </c>
      <c r="R28" s="73">
        <f t="shared" si="9"/>
        <v>42497.56830601093</v>
      </c>
      <c r="S28" s="65">
        <v>0</v>
      </c>
      <c r="X28" s="61" t="s">
        <v>95</v>
      </c>
      <c r="Y28" s="61" t="s">
        <v>212</v>
      </c>
      <c r="Z28" s="62">
        <v>21671.519999999993</v>
      </c>
    </row>
    <row r="29" spans="2:26" ht="10.5" customHeight="1" x14ac:dyDescent="0.2">
      <c r="B29" s="67" t="s">
        <v>62</v>
      </c>
      <c r="C29" s="123" t="s">
        <v>103</v>
      </c>
      <c r="D29" s="125" t="s">
        <v>47</v>
      </c>
      <c r="E29" s="125" t="s">
        <v>60</v>
      </c>
      <c r="F29" s="66" t="s">
        <v>97</v>
      </c>
      <c r="G29" s="67" t="s">
        <v>71</v>
      </c>
      <c r="H29" s="126">
        <v>44287</v>
      </c>
      <c r="I29" s="126">
        <v>44651</v>
      </c>
      <c r="J29" s="114">
        <v>37</v>
      </c>
      <c r="K29" s="69">
        <f t="shared" si="5"/>
        <v>1628</v>
      </c>
      <c r="L29" s="70">
        <f t="shared" si="6"/>
        <v>0.99726775956284153</v>
      </c>
      <c r="M29" s="68">
        <f t="shared" si="7"/>
        <v>1623.5519125683061</v>
      </c>
      <c r="N29" s="68">
        <f t="shared" si="8"/>
        <v>161.9115978380961</v>
      </c>
      <c r="O29" s="127">
        <v>0.1</v>
      </c>
      <c r="P29" s="114" t="s">
        <v>72</v>
      </c>
      <c r="Q29" s="130">
        <v>21269</v>
      </c>
      <c r="R29" s="73">
        <f t="shared" si="9"/>
        <v>2121.0887978142077</v>
      </c>
      <c r="S29" s="65">
        <v>0</v>
      </c>
      <c r="X29" s="61" t="s">
        <v>88</v>
      </c>
      <c r="Y29" s="61" t="s">
        <v>212</v>
      </c>
      <c r="Z29" s="62">
        <v>30507</v>
      </c>
    </row>
    <row r="30" spans="2:26" ht="10.5" customHeight="1" x14ac:dyDescent="0.2">
      <c r="B30" s="67" t="s">
        <v>62</v>
      </c>
      <c r="C30" s="123" t="s">
        <v>103</v>
      </c>
      <c r="D30" s="125" t="s">
        <v>185</v>
      </c>
      <c r="E30" s="125" t="s">
        <v>186</v>
      </c>
      <c r="F30" s="66" t="s">
        <v>231</v>
      </c>
      <c r="G30" s="67" t="s">
        <v>187</v>
      </c>
      <c r="H30" s="126">
        <v>44287</v>
      </c>
      <c r="I30" s="126">
        <v>44651</v>
      </c>
      <c r="J30" s="139">
        <v>37</v>
      </c>
      <c r="K30" s="69">
        <f t="shared" si="5"/>
        <v>1628</v>
      </c>
      <c r="L30" s="70">
        <f t="shared" si="6"/>
        <v>0.99726775956284153</v>
      </c>
      <c r="M30" s="68">
        <f t="shared" si="7"/>
        <v>1623.5519125683061</v>
      </c>
      <c r="N30" s="68">
        <f t="shared" si="8"/>
        <v>161.9115978380961</v>
      </c>
      <c r="O30" s="127">
        <v>0.1</v>
      </c>
      <c r="P30" s="114" t="s">
        <v>72</v>
      </c>
      <c r="Q30" s="140">
        <v>29122.74</v>
      </c>
      <c r="R30" s="73">
        <f t="shared" si="9"/>
        <v>2904.3169672131153</v>
      </c>
      <c r="S30" s="65">
        <v>0</v>
      </c>
      <c r="X30" s="61" t="s">
        <v>94</v>
      </c>
      <c r="Y30" s="61" t="s">
        <v>212</v>
      </c>
      <c r="Z30" s="62">
        <v>44631.960000000006</v>
      </c>
    </row>
    <row r="31" spans="2:26" ht="10.5" customHeight="1" x14ac:dyDescent="0.2">
      <c r="B31" s="67" t="s">
        <v>62</v>
      </c>
      <c r="C31" s="123" t="s">
        <v>103</v>
      </c>
      <c r="D31" s="125" t="s">
        <v>216</v>
      </c>
      <c r="E31" s="125" t="s">
        <v>217</v>
      </c>
      <c r="F31" s="65" t="s">
        <v>230</v>
      </c>
      <c r="G31" s="67" t="s">
        <v>220</v>
      </c>
      <c r="H31" s="126">
        <v>44287</v>
      </c>
      <c r="I31" s="126">
        <v>44651</v>
      </c>
      <c r="J31" s="139">
        <v>32.5</v>
      </c>
      <c r="K31" s="69">
        <f t="shared" si="5"/>
        <v>1430</v>
      </c>
      <c r="L31" s="70">
        <f t="shared" si="6"/>
        <v>0.99726775956284153</v>
      </c>
      <c r="M31" s="68">
        <f t="shared" si="7"/>
        <v>1426.0928961748634</v>
      </c>
      <c r="N31" s="68">
        <f t="shared" si="8"/>
        <v>142.21964674967901</v>
      </c>
      <c r="O31" s="127">
        <v>0.1</v>
      </c>
      <c r="P31" s="114" t="s">
        <v>72</v>
      </c>
      <c r="Q31" s="140">
        <v>27514</v>
      </c>
      <c r="R31" s="73">
        <f t="shared" si="9"/>
        <v>2743.8825136612022</v>
      </c>
      <c r="S31" s="65">
        <v>0</v>
      </c>
      <c r="X31" s="61" t="s">
        <v>98</v>
      </c>
      <c r="Y31" s="61" t="s">
        <v>212</v>
      </c>
      <c r="Z31" s="62">
        <v>30507</v>
      </c>
    </row>
    <row r="32" spans="2:26" s="63" customFormat="1" ht="10.5" customHeight="1" x14ac:dyDescent="0.2">
      <c r="B32" s="67" t="s">
        <v>62</v>
      </c>
      <c r="C32" s="123" t="s">
        <v>103</v>
      </c>
      <c r="D32" s="125" t="s">
        <v>218</v>
      </c>
      <c r="E32" s="125" t="s">
        <v>219</v>
      </c>
      <c r="F32" s="66" t="s">
        <v>229</v>
      </c>
      <c r="G32" s="67" t="s">
        <v>221</v>
      </c>
      <c r="H32" s="126">
        <v>44287</v>
      </c>
      <c r="I32" s="126">
        <v>44651</v>
      </c>
      <c r="J32" s="114">
        <v>37</v>
      </c>
      <c r="K32" s="69">
        <f t="shared" si="5"/>
        <v>1628</v>
      </c>
      <c r="L32" s="70">
        <f t="shared" si="6"/>
        <v>0.99726775956284153</v>
      </c>
      <c r="M32" s="68">
        <f t="shared" si="7"/>
        <v>1623.5519125683061</v>
      </c>
      <c r="N32" s="68">
        <f t="shared" si="8"/>
        <v>161.9115978380961</v>
      </c>
      <c r="O32" s="127">
        <v>0.1</v>
      </c>
      <c r="P32" s="114" t="s">
        <v>72</v>
      </c>
      <c r="Q32" s="130">
        <v>42614</v>
      </c>
      <c r="R32" s="73">
        <f t="shared" si="9"/>
        <v>4249.7568306010935</v>
      </c>
      <c r="S32" s="65">
        <v>0</v>
      </c>
      <c r="X32" s="61" t="s">
        <v>91</v>
      </c>
      <c r="Y32" s="61" t="s">
        <v>212</v>
      </c>
      <c r="Z32" s="62">
        <v>26316.960000000006</v>
      </c>
    </row>
    <row r="33" spans="2:26" ht="10.5" customHeight="1" x14ac:dyDescent="0.2">
      <c r="B33" s="78" t="s">
        <v>201</v>
      </c>
      <c r="C33" s="124" t="s">
        <v>103</v>
      </c>
      <c r="D33" s="128" t="s">
        <v>200</v>
      </c>
      <c r="E33" s="128" t="s">
        <v>199</v>
      </c>
      <c r="F33" s="112" t="s">
        <v>214</v>
      </c>
      <c r="G33" s="78" t="s">
        <v>202</v>
      </c>
      <c r="H33" s="131">
        <v>44287</v>
      </c>
      <c r="I33" s="131">
        <v>44651</v>
      </c>
      <c r="J33" s="132">
        <v>37</v>
      </c>
      <c r="K33" s="80">
        <f t="shared" si="5"/>
        <v>1628</v>
      </c>
      <c r="L33" s="75">
        <f t="shared" si="6"/>
        <v>0.99726775956284153</v>
      </c>
      <c r="M33" s="74">
        <f t="shared" si="7"/>
        <v>1623.5519125683061</v>
      </c>
      <c r="N33" s="74">
        <f t="shared" si="8"/>
        <v>16.19115978380961</v>
      </c>
      <c r="O33" s="127">
        <v>0.01</v>
      </c>
      <c r="P33" s="132" t="s">
        <v>72</v>
      </c>
      <c r="Q33" s="130">
        <v>63177</v>
      </c>
      <c r="R33" s="76">
        <f t="shared" si="9"/>
        <v>630.04385245901642</v>
      </c>
      <c r="S33" s="79">
        <v>0</v>
      </c>
      <c r="X33" s="61" t="s">
        <v>90</v>
      </c>
      <c r="Y33" s="61" t="s">
        <v>212</v>
      </c>
      <c r="Z33" s="62">
        <v>22911</v>
      </c>
    </row>
    <row r="34" spans="2:26" s="2" customFormat="1" ht="10.5" customHeight="1" x14ac:dyDescent="0.15">
      <c r="B34" s="101"/>
      <c r="C34" s="101"/>
      <c r="D34" s="101"/>
      <c r="E34" s="101"/>
      <c r="F34" s="91">
        <f>COUNTA(F22:F33)</f>
        <v>12</v>
      </c>
      <c r="G34" s="101"/>
      <c r="H34" s="102"/>
      <c r="I34" s="102"/>
      <c r="J34" s="91"/>
      <c r="K34" s="101"/>
      <c r="L34" s="103"/>
      <c r="M34" s="101"/>
      <c r="N34" s="104">
        <f>SUM(N22:N33)/1628</f>
        <v>4.5110345631845226</v>
      </c>
      <c r="O34" s="105" t="s">
        <v>133</v>
      </c>
      <c r="P34" s="101"/>
      <c r="Q34" s="106"/>
      <c r="R34" s="99">
        <f>SUM(R22:R33)*1.351</f>
        <v>199278.2242534426</v>
      </c>
      <c r="S34" s="107" t="s">
        <v>134</v>
      </c>
    </row>
    <row r="35" spans="2:26" ht="5.25" customHeight="1" x14ac:dyDescent="0.15">
      <c r="F35" s="56"/>
      <c r="N35" s="23"/>
      <c r="O35" s="26"/>
      <c r="S35" s="64"/>
    </row>
    <row r="36" spans="2:26" ht="10.5" customHeight="1" x14ac:dyDescent="0.2">
      <c r="D36" s="169" t="s">
        <v>114</v>
      </c>
      <c r="E36" s="170"/>
      <c r="F36" s="170"/>
      <c r="G36" s="170"/>
    </row>
    <row r="37" spans="2:26" ht="10.5" customHeight="1" x14ac:dyDescent="0.2">
      <c r="D37" s="169" t="s">
        <v>112</v>
      </c>
      <c r="E37" s="170"/>
      <c r="F37" s="170"/>
      <c r="G37" s="170"/>
    </row>
    <row r="38" spans="2:26" ht="10.5" customHeight="1" x14ac:dyDescent="0.2">
      <c r="D38" s="169" t="s">
        <v>228</v>
      </c>
      <c r="E38" s="171"/>
      <c r="F38" s="171"/>
      <c r="G38" s="171"/>
    </row>
    <row r="39" spans="2:26" ht="5.25" customHeight="1" x14ac:dyDescent="0.15"/>
    <row r="85" spans="9:9" hidden="1" x14ac:dyDescent="0.15">
      <c r="I85" s="117"/>
    </row>
  </sheetData>
  <autoFilter ref="B4:S34" xr:uid="{00000000-0009-0000-0000-000001000000}"/>
  <mergeCells count="4">
    <mergeCell ref="D36:G36"/>
    <mergeCell ref="D37:G37"/>
    <mergeCell ref="D38:G38"/>
    <mergeCell ref="B2:F2"/>
  </mergeCells>
  <printOptions gridLines="1"/>
  <pageMargins left="0.70866141732283472" right="0.70866141732283472" top="0.74803149606299213" bottom="0.74803149606299213" header="0.31496062992125984" footer="0.31496062992125984"/>
  <pageSetup paperSize="9" scale="9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L35"/>
  <sheetViews>
    <sheetView workbookViewId="0">
      <selection activeCell="A19" sqref="A19:XFD1048576"/>
    </sheetView>
  </sheetViews>
  <sheetFormatPr defaultColWidth="0" defaultRowHeight="10.5" zeroHeight="1" x14ac:dyDescent="0.15"/>
  <cols>
    <col min="1" max="1" width="1.77734375" style="1" customWidth="1"/>
    <col min="2" max="2" width="9.5546875" style="1" bestFit="1" customWidth="1"/>
    <col min="3" max="3" width="9.21875" style="1" bestFit="1" customWidth="1"/>
    <col min="4" max="4" width="8.44140625" style="1" bestFit="1" customWidth="1"/>
    <col min="5" max="5" width="9.109375" style="1" bestFit="1" customWidth="1"/>
    <col min="6" max="6" width="10.88671875" style="1" bestFit="1" customWidth="1"/>
    <col min="7" max="7" width="7.6640625" style="1" bestFit="1" customWidth="1"/>
    <col min="8" max="8" width="9.21875" style="2" bestFit="1" customWidth="1"/>
    <col min="9" max="9" width="1.77734375" style="1" customWidth="1"/>
    <col min="10" max="10" width="11" style="1" bestFit="1" customWidth="1"/>
    <col min="11" max="11" width="12.5546875" style="1" bestFit="1" customWidth="1"/>
    <col min="12" max="12" width="1.77734375" style="1" customWidth="1"/>
    <col min="13" max="16384" width="8.88671875" style="1" hidden="1"/>
  </cols>
  <sheetData>
    <row r="1" spans="2:11" x14ac:dyDescent="0.15"/>
    <row r="2" spans="2:11" x14ac:dyDescent="0.15">
      <c r="B2" s="4" t="s">
        <v>109</v>
      </c>
      <c r="C2" s="4" t="s">
        <v>107</v>
      </c>
      <c r="D2" s="4" t="s">
        <v>104</v>
      </c>
      <c r="E2" s="4" t="s">
        <v>108</v>
      </c>
      <c r="F2" s="4" t="s">
        <v>105</v>
      </c>
      <c r="G2" s="4" t="s">
        <v>236</v>
      </c>
      <c r="H2" s="4" t="s">
        <v>106</v>
      </c>
      <c r="J2" s="4" t="s">
        <v>135</v>
      </c>
      <c r="K2" s="4" t="s">
        <v>136</v>
      </c>
    </row>
    <row r="3" spans="2:11" x14ac:dyDescent="0.15">
      <c r="B3" s="8">
        <v>44314</v>
      </c>
      <c r="C3" s="5">
        <v>9314708</v>
      </c>
      <c r="D3" s="6">
        <v>3573687.01</v>
      </c>
      <c r="E3" s="6">
        <v>219071.34</v>
      </c>
      <c r="F3" s="5">
        <v>4260733.5999999996</v>
      </c>
      <c r="G3" s="5">
        <v>0</v>
      </c>
      <c r="H3" s="120">
        <f>SUM(C3:G3)</f>
        <v>17368199.949999999</v>
      </c>
      <c r="I3" s="9"/>
      <c r="J3" s="118">
        <f>SUM(C3:C3)</f>
        <v>9314708</v>
      </c>
      <c r="K3" s="119">
        <f>SUM(D3:G3)</f>
        <v>8053491.9499999993</v>
      </c>
    </row>
    <row r="4" spans="2:11" x14ac:dyDescent="0.15">
      <c r="B4" s="8">
        <v>44344</v>
      </c>
      <c r="C4" s="19">
        <v>9330129</v>
      </c>
      <c r="D4" s="20">
        <v>3560141.38</v>
      </c>
      <c r="E4" s="6">
        <v>217797.51</v>
      </c>
      <c r="F4" s="19">
        <v>4016542.02</v>
      </c>
      <c r="G4" s="19">
        <v>170039.33</v>
      </c>
      <c r="H4" s="120">
        <f t="shared" ref="H4:H14" si="0">SUM(C4:G4)</f>
        <v>17294649.239999998</v>
      </c>
      <c r="I4" s="9"/>
      <c r="J4" s="118">
        <f t="shared" ref="J4:J14" si="1">SUM(C4:C4)</f>
        <v>9330129</v>
      </c>
      <c r="K4" s="119">
        <f t="shared" ref="K4:K14" si="2">SUM(D4:G4)</f>
        <v>7964520.2400000002</v>
      </c>
    </row>
    <row r="5" spans="2:11" x14ac:dyDescent="0.15">
      <c r="B5" s="8">
        <v>44375</v>
      </c>
      <c r="C5" s="19">
        <v>9342162</v>
      </c>
      <c r="D5" s="20">
        <v>3602366.57</v>
      </c>
      <c r="E5" s="6">
        <v>223845.21</v>
      </c>
      <c r="F5" s="19">
        <v>4049240.26</v>
      </c>
      <c r="G5" s="19">
        <v>170346.48</v>
      </c>
      <c r="H5" s="120">
        <f t="shared" si="0"/>
        <v>17387960.52</v>
      </c>
      <c r="I5" s="9"/>
      <c r="J5" s="118">
        <f t="shared" si="1"/>
        <v>9342162</v>
      </c>
      <c r="K5" s="119">
        <f t="shared" si="2"/>
        <v>8045798.5199999996</v>
      </c>
    </row>
    <row r="6" spans="2:11" x14ac:dyDescent="0.15">
      <c r="B6" s="8">
        <v>44405</v>
      </c>
      <c r="C6" s="19">
        <v>9398640</v>
      </c>
      <c r="D6" s="20">
        <v>3622590.02</v>
      </c>
      <c r="E6" s="6">
        <v>225445.3</v>
      </c>
      <c r="F6" s="19">
        <v>3953244.13</v>
      </c>
      <c r="G6" s="19">
        <v>294472.99</v>
      </c>
      <c r="H6" s="120">
        <f t="shared" si="0"/>
        <v>17494392.439999998</v>
      </c>
      <c r="I6" s="9"/>
      <c r="J6" s="118">
        <f t="shared" si="1"/>
        <v>9398640</v>
      </c>
      <c r="K6" s="119">
        <f t="shared" si="2"/>
        <v>8095752.4399999995</v>
      </c>
    </row>
    <row r="7" spans="2:11" x14ac:dyDescent="0.15">
      <c r="B7" s="8">
        <v>44436</v>
      </c>
      <c r="C7" s="19">
        <v>9342533</v>
      </c>
      <c r="D7" s="20">
        <v>3562025.32</v>
      </c>
      <c r="E7" s="6">
        <v>221612.71</v>
      </c>
      <c r="F7" s="19">
        <v>3857474.17</v>
      </c>
      <c r="G7" s="19">
        <v>291302.99</v>
      </c>
      <c r="H7" s="120">
        <f t="shared" si="0"/>
        <v>17274948.190000001</v>
      </c>
      <c r="I7" s="9"/>
      <c r="J7" s="118">
        <f t="shared" si="1"/>
        <v>9342533</v>
      </c>
      <c r="K7" s="119">
        <f t="shared" si="2"/>
        <v>7932415.1899999995</v>
      </c>
    </row>
    <row r="8" spans="2:11" x14ac:dyDescent="0.15">
      <c r="B8" s="8">
        <v>44467</v>
      </c>
      <c r="C8" s="19">
        <v>9292909</v>
      </c>
      <c r="D8" s="20">
        <v>3536986.82</v>
      </c>
      <c r="E8" s="6">
        <v>220022.91</v>
      </c>
      <c r="F8" s="19">
        <v>3951112.5</v>
      </c>
      <c r="G8" s="19">
        <v>289914.11</v>
      </c>
      <c r="H8" s="120">
        <f t="shared" si="0"/>
        <v>17290945.34</v>
      </c>
      <c r="I8" s="9"/>
      <c r="J8" s="118">
        <f t="shared" si="1"/>
        <v>9292909</v>
      </c>
      <c r="K8" s="119">
        <f t="shared" si="2"/>
        <v>7998036.3400000008</v>
      </c>
    </row>
    <row r="9" spans="2:11" x14ac:dyDescent="0.15">
      <c r="B9" s="8">
        <v>44497</v>
      </c>
      <c r="C9" s="19">
        <v>9276148</v>
      </c>
      <c r="D9" s="20">
        <v>3597266.11</v>
      </c>
      <c r="E9" s="6">
        <v>221857.62</v>
      </c>
      <c r="F9" s="19">
        <v>3912431.46</v>
      </c>
      <c r="G9" s="19">
        <v>291955</v>
      </c>
      <c r="H9" s="120">
        <f t="shared" si="0"/>
        <v>17299658.189999998</v>
      </c>
      <c r="I9" s="9"/>
      <c r="J9" s="118">
        <f t="shared" si="1"/>
        <v>9276148</v>
      </c>
      <c r="K9" s="119">
        <f t="shared" si="2"/>
        <v>8023510.1899999995</v>
      </c>
    </row>
    <row r="10" spans="2:11" x14ac:dyDescent="0.15">
      <c r="B10" s="8">
        <v>44528</v>
      </c>
      <c r="C10" s="19">
        <v>9744817</v>
      </c>
      <c r="D10" s="20">
        <v>3572573.88</v>
      </c>
      <c r="E10" s="6">
        <v>224895.07</v>
      </c>
      <c r="F10" s="19">
        <v>3844907.61</v>
      </c>
      <c r="G10" s="19">
        <v>322105.43</v>
      </c>
      <c r="H10" s="120">
        <f t="shared" si="0"/>
        <v>17709298.989999998</v>
      </c>
      <c r="I10" s="9"/>
      <c r="J10" s="118">
        <f t="shared" si="1"/>
        <v>9744817</v>
      </c>
      <c r="K10" s="119">
        <f t="shared" si="2"/>
        <v>7964481.9899999993</v>
      </c>
    </row>
    <row r="11" spans="2:11" x14ac:dyDescent="0.15">
      <c r="B11" s="8">
        <v>44558</v>
      </c>
      <c r="C11" s="19">
        <v>9358815</v>
      </c>
      <c r="D11" s="20">
        <v>3676222.17</v>
      </c>
      <c r="E11" s="6">
        <v>235304.22</v>
      </c>
      <c r="F11" s="19">
        <v>3901647.76</v>
      </c>
      <c r="G11" s="19">
        <v>325935.09000000003</v>
      </c>
      <c r="H11" s="120">
        <f t="shared" si="0"/>
        <v>17497924.239999998</v>
      </c>
      <c r="I11" s="9"/>
      <c r="J11" s="118">
        <f t="shared" si="1"/>
        <v>9358815</v>
      </c>
      <c r="K11" s="119">
        <f t="shared" si="2"/>
        <v>8139109.2400000002</v>
      </c>
    </row>
    <row r="12" spans="2:11" x14ac:dyDescent="0.15">
      <c r="B12" s="8">
        <v>44589</v>
      </c>
      <c r="C12" s="19">
        <v>9503246</v>
      </c>
      <c r="D12" s="20">
        <v>3573467.75</v>
      </c>
      <c r="E12" s="6">
        <v>230873.9</v>
      </c>
      <c r="F12" s="19">
        <v>3758226.18</v>
      </c>
      <c r="G12" s="19">
        <v>398049.12</v>
      </c>
      <c r="H12" s="120">
        <f t="shared" si="0"/>
        <v>17463862.950000003</v>
      </c>
      <c r="I12" s="9"/>
      <c r="J12" s="118">
        <f t="shared" si="1"/>
        <v>9503246</v>
      </c>
      <c r="K12" s="119">
        <f t="shared" si="2"/>
        <v>7960616.9500000002</v>
      </c>
    </row>
    <row r="13" spans="2:11" x14ac:dyDescent="0.15">
      <c r="B13" s="8">
        <v>44620</v>
      </c>
      <c r="C13" s="19">
        <v>9456610</v>
      </c>
      <c r="D13" s="20">
        <v>3589631.95</v>
      </c>
      <c r="E13" s="6">
        <v>232191.13</v>
      </c>
      <c r="F13" s="19">
        <v>3507288.61</v>
      </c>
      <c r="G13" s="19">
        <v>555183.87</v>
      </c>
      <c r="H13" s="120">
        <f t="shared" si="0"/>
        <v>17340905.560000002</v>
      </c>
      <c r="I13" s="9"/>
      <c r="J13" s="118">
        <f t="shared" si="1"/>
        <v>9456610</v>
      </c>
      <c r="K13" s="119">
        <f t="shared" si="2"/>
        <v>7884295.5599999996</v>
      </c>
    </row>
    <row r="14" spans="2:11" x14ac:dyDescent="0.15">
      <c r="B14" s="8">
        <v>44648</v>
      </c>
      <c r="C14" s="19">
        <v>11198599</v>
      </c>
      <c r="D14" s="20">
        <v>3837453</v>
      </c>
      <c r="E14" s="6">
        <v>235919</v>
      </c>
      <c r="F14" s="19">
        <v>3600090</v>
      </c>
      <c r="G14" s="19">
        <v>772412</v>
      </c>
      <c r="H14" s="120">
        <f t="shared" si="0"/>
        <v>19644473</v>
      </c>
      <c r="I14" s="9"/>
      <c r="J14" s="118">
        <f t="shared" si="1"/>
        <v>11198599</v>
      </c>
      <c r="K14" s="119">
        <f t="shared" si="2"/>
        <v>8445874</v>
      </c>
    </row>
    <row r="15" spans="2:11" x14ac:dyDescent="0.15">
      <c r="B15" s="10" t="s">
        <v>106</v>
      </c>
      <c r="C15" s="120">
        <f t="shared" ref="C15" si="3">SUM(C3:C14)</f>
        <v>114559316</v>
      </c>
      <c r="D15" s="120">
        <f>SUM(D3:D14)</f>
        <v>43304411.979999997</v>
      </c>
      <c r="E15" s="120">
        <f>SUM(E3:E14)</f>
        <v>2708835.9199999995</v>
      </c>
      <c r="F15" s="120">
        <f>SUM(F3:F14)</f>
        <v>46612938.299999997</v>
      </c>
      <c r="G15" s="120">
        <f>SUM(G3:G14)</f>
        <v>3881716.41</v>
      </c>
      <c r="H15" s="120">
        <f>SUM(H3:H14)</f>
        <v>211067218.61000001</v>
      </c>
      <c r="I15" s="9"/>
      <c r="J15" s="120">
        <f>SUM(J3:J14)</f>
        <v>114559316</v>
      </c>
      <c r="K15" s="120">
        <f>SUM(K3:K14)</f>
        <v>96507902.609999999</v>
      </c>
    </row>
    <row r="16" spans="2:11" x14ac:dyDescent="0.15">
      <c r="F16" s="173" t="s">
        <v>110</v>
      </c>
      <c r="G16" s="174"/>
      <c r="H16" s="119">
        <f>H15*0.351</f>
        <v>74084593.732109994</v>
      </c>
      <c r="I16" s="3"/>
      <c r="J16" s="119">
        <f t="shared" ref="J16:K16" si="4">J15*0.351</f>
        <v>40210319.916000001</v>
      </c>
      <c r="K16" s="119">
        <f t="shared" si="4"/>
        <v>33874273.81611</v>
      </c>
    </row>
    <row r="17" spans="6:11" x14ac:dyDescent="0.15">
      <c r="F17" s="175" t="s">
        <v>111</v>
      </c>
      <c r="G17" s="176"/>
      <c r="H17" s="120">
        <f>H15+H16</f>
        <v>285151812.34211004</v>
      </c>
      <c r="I17" s="3"/>
      <c r="J17" s="120">
        <f>J15+J16</f>
        <v>154769635.91600001</v>
      </c>
      <c r="K17" s="120">
        <f>K15+K16</f>
        <v>130382176.42611</v>
      </c>
    </row>
    <row r="18" spans="6:11" x14ac:dyDescent="0.15"/>
    <row r="20" spans="6:11" hidden="1" x14ac:dyDescent="0.15">
      <c r="F20" s="2"/>
      <c r="G20" s="2"/>
      <c r="H20" s="1"/>
    </row>
    <row r="21" spans="6:11" hidden="1" x14ac:dyDescent="0.15">
      <c r="F21" s="2"/>
      <c r="G21" s="2"/>
      <c r="H21" s="1"/>
    </row>
    <row r="22" spans="6:11" hidden="1" x14ac:dyDescent="0.15">
      <c r="F22" s="2"/>
      <c r="G22" s="2"/>
      <c r="H22" s="1"/>
    </row>
    <row r="23" spans="6:11" hidden="1" x14ac:dyDescent="0.15">
      <c r="H23" s="1"/>
    </row>
    <row r="24" spans="6:11" hidden="1" x14ac:dyDescent="0.15">
      <c r="H24" s="1"/>
    </row>
    <row r="25" spans="6:11" hidden="1" x14ac:dyDescent="0.15">
      <c r="H25" s="1"/>
    </row>
    <row r="26" spans="6:11" hidden="1" x14ac:dyDescent="0.15">
      <c r="H26" s="1"/>
    </row>
    <row r="27" spans="6:11" hidden="1" x14ac:dyDescent="0.15">
      <c r="H27" s="1"/>
    </row>
    <row r="28" spans="6:11" hidden="1" x14ac:dyDescent="0.15">
      <c r="H28" s="1"/>
    </row>
    <row r="29" spans="6:11" hidden="1" x14ac:dyDescent="0.15">
      <c r="H29" s="1"/>
    </row>
    <row r="30" spans="6:11" hidden="1" x14ac:dyDescent="0.15">
      <c r="H30" s="1"/>
    </row>
    <row r="31" spans="6:11" hidden="1" x14ac:dyDescent="0.15">
      <c r="H31" s="1"/>
    </row>
    <row r="32" spans="6:11" hidden="1" x14ac:dyDescent="0.15">
      <c r="H32" s="1"/>
    </row>
    <row r="33" spans="8:8" hidden="1" x14ac:dyDescent="0.15">
      <c r="H33" s="1"/>
    </row>
    <row r="34" spans="8:8" hidden="1" x14ac:dyDescent="0.15">
      <c r="H34" s="1"/>
    </row>
    <row r="35" spans="8:8" hidden="1" x14ac:dyDescent="0.15">
      <c r="H35" s="1"/>
    </row>
  </sheetData>
  <mergeCells count="2">
    <mergeCell ref="F16:G16"/>
    <mergeCell ref="F17:G17"/>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94F-59F4-4F74-86D9-DE219653A1AA}">
  <sheetPr>
    <pageSetUpPr fitToPage="1"/>
  </sheetPr>
  <dimension ref="A1:Q29"/>
  <sheetViews>
    <sheetView topLeftCell="B1" zoomScaleNormal="100" workbookViewId="0">
      <selection activeCell="P15" sqref="P15"/>
    </sheetView>
  </sheetViews>
  <sheetFormatPr defaultRowHeight="15" x14ac:dyDescent="0.2"/>
  <cols>
    <col min="1" max="1" width="16" customWidth="1"/>
    <col min="2" max="3" width="17" customWidth="1"/>
    <col min="4" max="4" width="10.88671875" customWidth="1"/>
    <col min="5" max="5" width="29.88671875" customWidth="1"/>
    <col min="6" max="6" width="12.5546875" customWidth="1"/>
    <col min="7" max="7" width="11.44140625" customWidth="1"/>
    <col min="8" max="8" width="6.21875" customWidth="1"/>
    <col min="9" max="9" width="10.6640625" customWidth="1"/>
    <col min="10" max="10" width="11" customWidth="1"/>
    <col min="11" max="11" width="12.6640625" customWidth="1"/>
  </cols>
  <sheetData>
    <row r="1" spans="1:17" ht="15.75" x14ac:dyDescent="0.25">
      <c r="A1" s="27" t="s">
        <v>140</v>
      </c>
    </row>
    <row r="2" spans="1:17" ht="15.75" x14ac:dyDescent="0.25">
      <c r="B2" s="27"/>
      <c r="C2" s="27"/>
    </row>
    <row r="3" spans="1:17" s="27" customFormat="1" ht="112.5" customHeight="1" x14ac:dyDescent="0.25">
      <c r="A3" s="39" t="s">
        <v>163</v>
      </c>
      <c r="B3" s="39" t="s">
        <v>141</v>
      </c>
      <c r="C3" s="39" t="s">
        <v>142</v>
      </c>
      <c r="D3" s="39" t="s">
        <v>143</v>
      </c>
      <c r="E3" s="39" t="s">
        <v>0</v>
      </c>
      <c r="F3" s="40" t="s">
        <v>144</v>
      </c>
      <c r="G3" s="40" t="s">
        <v>145</v>
      </c>
      <c r="H3" s="40" t="s">
        <v>164</v>
      </c>
      <c r="I3" s="40" t="s">
        <v>146</v>
      </c>
      <c r="J3" s="28" t="s">
        <v>165</v>
      </c>
      <c r="K3" s="28" t="s">
        <v>148</v>
      </c>
    </row>
    <row r="4" spans="1:17" ht="15.75" x14ac:dyDescent="0.25">
      <c r="A4" t="s">
        <v>166</v>
      </c>
      <c r="B4" s="42" t="s">
        <v>36</v>
      </c>
      <c r="C4" s="43" t="s">
        <v>49</v>
      </c>
      <c r="D4" t="s">
        <v>62</v>
      </c>
      <c r="E4" t="s">
        <v>63</v>
      </c>
      <c r="F4" s="35"/>
      <c r="H4" s="41"/>
      <c r="J4">
        <v>10</v>
      </c>
      <c r="K4">
        <v>0</v>
      </c>
    </row>
    <row r="5" spans="1:17" ht="15.75" x14ac:dyDescent="0.25">
      <c r="A5" t="s">
        <v>167</v>
      </c>
      <c r="B5" s="42" t="s">
        <v>37</v>
      </c>
      <c r="C5" s="43" t="s">
        <v>50</v>
      </c>
      <c r="D5" t="s">
        <v>62</v>
      </c>
      <c r="E5" t="s">
        <v>64</v>
      </c>
      <c r="F5" s="35"/>
      <c r="H5" s="41">
        <v>1</v>
      </c>
      <c r="I5">
        <v>1929</v>
      </c>
      <c r="J5">
        <v>100</v>
      </c>
      <c r="K5">
        <v>0</v>
      </c>
    </row>
    <row r="6" spans="1:17" ht="15.75" x14ac:dyDescent="0.25">
      <c r="A6" t="s">
        <v>168</v>
      </c>
      <c r="B6" s="42" t="s">
        <v>38</v>
      </c>
      <c r="C6" s="43" t="s">
        <v>51</v>
      </c>
      <c r="D6" t="s">
        <v>62</v>
      </c>
      <c r="E6" t="s">
        <v>65</v>
      </c>
      <c r="F6" s="35"/>
      <c r="G6" s="44">
        <v>43762</v>
      </c>
      <c r="H6" s="41"/>
      <c r="J6">
        <v>10</v>
      </c>
      <c r="K6">
        <v>0</v>
      </c>
    </row>
    <row r="7" spans="1:17" ht="15.75" x14ac:dyDescent="0.25">
      <c r="A7" t="s">
        <v>169</v>
      </c>
      <c r="B7" s="42" t="s">
        <v>39</v>
      </c>
      <c r="C7" s="43" t="s">
        <v>52</v>
      </c>
      <c r="D7" t="s">
        <v>62</v>
      </c>
      <c r="E7" t="s">
        <v>66</v>
      </c>
      <c r="F7" s="35"/>
      <c r="H7" s="41">
        <v>1</v>
      </c>
      <c r="I7">
        <v>193</v>
      </c>
      <c r="J7">
        <v>60</v>
      </c>
      <c r="K7">
        <v>0</v>
      </c>
    </row>
    <row r="8" spans="1:17" ht="15.75" x14ac:dyDescent="0.25">
      <c r="A8" t="s">
        <v>170</v>
      </c>
      <c r="B8" s="42" t="s">
        <v>40</v>
      </c>
      <c r="C8" s="43" t="s">
        <v>53</v>
      </c>
      <c r="D8" t="s">
        <v>62</v>
      </c>
      <c r="E8" t="s">
        <v>64</v>
      </c>
      <c r="F8" s="35"/>
      <c r="H8" s="41">
        <v>1</v>
      </c>
      <c r="I8">
        <v>1929</v>
      </c>
      <c r="J8">
        <v>100</v>
      </c>
      <c r="K8">
        <v>0</v>
      </c>
    </row>
    <row r="9" spans="1:17" ht="15.75" x14ac:dyDescent="0.25">
      <c r="A9" t="s">
        <v>171</v>
      </c>
      <c r="B9" s="42" t="s">
        <v>172</v>
      </c>
      <c r="C9" s="43" t="s">
        <v>173</v>
      </c>
      <c r="D9" t="s">
        <v>62</v>
      </c>
      <c r="E9" s="32" t="s">
        <v>174</v>
      </c>
      <c r="F9" s="35"/>
      <c r="G9" s="44">
        <v>43762</v>
      </c>
      <c r="H9" s="41"/>
      <c r="J9">
        <v>10</v>
      </c>
      <c r="K9">
        <v>0</v>
      </c>
    </row>
    <row r="10" spans="1:17" ht="15.75" x14ac:dyDescent="0.25">
      <c r="A10" t="s">
        <v>175</v>
      </c>
      <c r="B10" s="42" t="s">
        <v>41</v>
      </c>
      <c r="C10" s="43" t="s">
        <v>54</v>
      </c>
      <c r="D10" t="s">
        <v>62</v>
      </c>
      <c r="E10" t="s">
        <v>64</v>
      </c>
      <c r="F10" s="35"/>
      <c r="G10" s="44">
        <v>43889</v>
      </c>
      <c r="H10" s="41">
        <v>1</v>
      </c>
      <c r="I10">
        <v>1929</v>
      </c>
      <c r="J10">
        <v>100</v>
      </c>
      <c r="K10">
        <v>0</v>
      </c>
    </row>
    <row r="11" spans="1:17" ht="15.75" x14ac:dyDescent="0.25">
      <c r="A11" t="s">
        <v>176</v>
      </c>
      <c r="B11" s="42" t="s">
        <v>42</v>
      </c>
      <c r="C11" s="43" t="s">
        <v>55</v>
      </c>
      <c r="D11" t="s">
        <v>62</v>
      </c>
      <c r="E11" t="s">
        <v>68</v>
      </c>
      <c r="F11" s="35"/>
      <c r="H11" s="41"/>
      <c r="J11">
        <v>10</v>
      </c>
      <c r="K11">
        <v>0</v>
      </c>
      <c r="O11" s="50" t="s">
        <v>205</v>
      </c>
      <c r="P11">
        <v>100</v>
      </c>
      <c r="Q11">
        <f>51/60</f>
        <v>0.85</v>
      </c>
    </row>
    <row r="12" spans="1:17" ht="15.75" x14ac:dyDescent="0.25">
      <c r="A12" t="s">
        <v>167</v>
      </c>
      <c r="B12" s="42" t="s">
        <v>43</v>
      </c>
      <c r="C12" s="43" t="s">
        <v>56</v>
      </c>
      <c r="D12" t="s">
        <v>62</v>
      </c>
      <c r="E12" t="s">
        <v>64</v>
      </c>
      <c r="F12" s="35"/>
      <c r="H12" s="41">
        <v>1</v>
      </c>
      <c r="I12">
        <v>1929</v>
      </c>
      <c r="J12">
        <v>100</v>
      </c>
      <c r="K12">
        <v>0</v>
      </c>
      <c r="O12" s="51" t="s">
        <v>206</v>
      </c>
      <c r="P12">
        <v>10</v>
      </c>
    </row>
    <row r="13" spans="1:17" ht="15.75" x14ac:dyDescent="0.25">
      <c r="A13" t="s">
        <v>177</v>
      </c>
      <c r="B13" s="42" t="s">
        <v>44</v>
      </c>
      <c r="C13" s="43" t="s">
        <v>57</v>
      </c>
      <c r="D13" t="s">
        <v>62</v>
      </c>
      <c r="E13" t="s">
        <v>69</v>
      </c>
      <c r="F13" s="35"/>
      <c r="G13" s="44">
        <v>43866</v>
      </c>
      <c r="H13" s="41"/>
      <c r="J13">
        <v>10</v>
      </c>
      <c r="K13">
        <v>0</v>
      </c>
    </row>
    <row r="14" spans="1:17" ht="15.75" x14ac:dyDescent="0.25">
      <c r="A14" t="s">
        <v>178</v>
      </c>
      <c r="B14" s="42" t="s">
        <v>179</v>
      </c>
      <c r="C14" s="43" t="s">
        <v>180</v>
      </c>
      <c r="D14" t="s">
        <v>62</v>
      </c>
      <c r="E14" t="s">
        <v>181</v>
      </c>
      <c r="F14" s="35"/>
      <c r="G14" s="35"/>
      <c r="H14" s="41"/>
      <c r="J14">
        <v>10</v>
      </c>
      <c r="K14">
        <v>0</v>
      </c>
    </row>
    <row r="15" spans="1:17" ht="15.75" x14ac:dyDescent="0.25">
      <c r="A15" t="s">
        <v>182</v>
      </c>
      <c r="B15" s="42" t="s">
        <v>45</v>
      </c>
      <c r="C15" s="43" t="s">
        <v>58</v>
      </c>
      <c r="D15" t="s">
        <v>62</v>
      </c>
      <c r="E15" t="s">
        <v>70</v>
      </c>
      <c r="F15" s="35"/>
      <c r="G15" s="44">
        <v>43866</v>
      </c>
      <c r="H15" s="41"/>
      <c r="J15">
        <v>10</v>
      </c>
      <c r="K15">
        <v>0</v>
      </c>
    </row>
    <row r="16" spans="1:17" s="47" customFormat="1" ht="15.75" x14ac:dyDescent="0.25">
      <c r="A16" s="47" t="s">
        <v>183</v>
      </c>
      <c r="B16" s="48" t="s">
        <v>46</v>
      </c>
      <c r="C16" s="48" t="s">
        <v>59</v>
      </c>
      <c r="D16" s="47" t="s">
        <v>62</v>
      </c>
      <c r="E16" s="47" t="s">
        <v>64</v>
      </c>
      <c r="F16" s="44"/>
      <c r="G16" s="44">
        <v>43618</v>
      </c>
      <c r="H16" s="49"/>
      <c r="J16" s="47">
        <v>10</v>
      </c>
      <c r="K16" s="47">
        <v>0</v>
      </c>
      <c r="M16" s="47">
        <f>63/365</f>
        <v>0.17260273972602741</v>
      </c>
      <c r="N16" s="47">
        <f>M16*10</f>
        <v>1.7260273972602742</v>
      </c>
    </row>
    <row r="17" spans="1:14" s="47" customFormat="1" ht="15.75" x14ac:dyDescent="0.25">
      <c r="A17" s="47" t="s">
        <v>175</v>
      </c>
      <c r="B17" s="48" t="s">
        <v>46</v>
      </c>
      <c r="C17" s="48" t="s">
        <v>59</v>
      </c>
      <c r="D17" s="47" t="s">
        <v>62</v>
      </c>
      <c r="E17" s="47" t="s">
        <v>64</v>
      </c>
      <c r="F17" s="44">
        <v>43619</v>
      </c>
      <c r="G17" s="44"/>
      <c r="H17" s="49">
        <v>1</v>
      </c>
      <c r="J17" s="47">
        <v>100</v>
      </c>
      <c r="M17" s="47">
        <f>303/366</f>
        <v>0.82786885245901642</v>
      </c>
      <c r="N17" s="47">
        <f>M17*100</f>
        <v>82.786885245901644</v>
      </c>
    </row>
    <row r="18" spans="1:14" ht="15.75" x14ac:dyDescent="0.25">
      <c r="A18" t="s">
        <v>184</v>
      </c>
      <c r="B18" s="42" t="s">
        <v>47</v>
      </c>
      <c r="C18" s="43" t="s">
        <v>60</v>
      </c>
      <c r="D18" t="s">
        <v>62</v>
      </c>
      <c r="E18" t="s">
        <v>71</v>
      </c>
      <c r="F18" s="35"/>
      <c r="H18" s="41"/>
      <c r="J18">
        <v>10</v>
      </c>
      <c r="K18">
        <v>0</v>
      </c>
    </row>
    <row r="19" spans="1:14" ht="15.75" x14ac:dyDescent="0.25">
      <c r="A19" t="s">
        <v>171</v>
      </c>
      <c r="B19" s="42" t="s">
        <v>185</v>
      </c>
      <c r="C19" s="43" t="s">
        <v>186</v>
      </c>
      <c r="D19" t="s">
        <v>62</v>
      </c>
      <c r="E19" t="s">
        <v>187</v>
      </c>
      <c r="F19" s="35"/>
      <c r="H19" s="41"/>
      <c r="J19">
        <v>10</v>
      </c>
      <c r="K19">
        <v>0</v>
      </c>
    </row>
    <row r="20" spans="1:14" ht="15.75" x14ac:dyDescent="0.25">
      <c r="A20" t="s">
        <v>188</v>
      </c>
      <c r="B20" s="42" t="s">
        <v>48</v>
      </c>
      <c r="C20" s="43" t="s">
        <v>61</v>
      </c>
      <c r="D20" t="s">
        <v>62</v>
      </c>
      <c r="E20" t="s">
        <v>67</v>
      </c>
      <c r="F20" s="35"/>
      <c r="G20" s="44">
        <v>43824</v>
      </c>
      <c r="H20" s="41"/>
      <c r="J20">
        <v>20</v>
      </c>
      <c r="K20">
        <v>0</v>
      </c>
    </row>
    <row r="21" spans="1:14" ht="15.75" x14ac:dyDescent="0.25">
      <c r="A21" t="s">
        <v>189</v>
      </c>
      <c r="B21" s="45" t="s">
        <v>190</v>
      </c>
      <c r="C21" s="46" t="s">
        <v>191</v>
      </c>
      <c r="D21" t="s">
        <v>62</v>
      </c>
      <c r="E21" t="s">
        <v>139</v>
      </c>
      <c r="F21" s="44">
        <v>43592</v>
      </c>
      <c r="G21" s="44">
        <v>43818</v>
      </c>
      <c r="H21" s="41"/>
      <c r="J21">
        <v>10</v>
      </c>
      <c r="K21">
        <v>0</v>
      </c>
    </row>
    <row r="22" spans="1:14" ht="15.75" x14ac:dyDescent="0.25">
      <c r="A22" t="s">
        <v>171</v>
      </c>
      <c r="B22" s="45" t="s">
        <v>192</v>
      </c>
      <c r="C22" s="46" t="s">
        <v>193</v>
      </c>
      <c r="D22" t="s">
        <v>62</v>
      </c>
      <c r="E22" t="s">
        <v>194</v>
      </c>
      <c r="F22" s="44"/>
      <c r="G22" s="44">
        <v>43594</v>
      </c>
      <c r="H22" s="41"/>
      <c r="J22">
        <v>10</v>
      </c>
      <c r="K22">
        <v>0</v>
      </c>
    </row>
    <row r="23" spans="1:14" ht="15.75" x14ac:dyDescent="0.25">
      <c r="A23" t="s">
        <v>171</v>
      </c>
      <c r="B23" s="45" t="s">
        <v>195</v>
      </c>
      <c r="C23" s="46" t="s">
        <v>196</v>
      </c>
      <c r="D23" t="s">
        <v>62</v>
      </c>
      <c r="E23" t="s">
        <v>197</v>
      </c>
      <c r="F23" s="44">
        <v>43592</v>
      </c>
      <c r="G23" s="44">
        <v>43860</v>
      </c>
      <c r="H23" s="41"/>
      <c r="J23">
        <v>10</v>
      </c>
      <c r="K23">
        <v>0</v>
      </c>
    </row>
    <row r="24" spans="1:14" ht="15.75" x14ac:dyDescent="0.25">
      <c r="A24" t="s">
        <v>198</v>
      </c>
      <c r="B24" s="27" t="s">
        <v>200</v>
      </c>
      <c r="C24" s="27" t="s">
        <v>199</v>
      </c>
      <c r="D24" t="s">
        <v>201</v>
      </c>
      <c r="E24" t="s">
        <v>202</v>
      </c>
      <c r="F24" s="44">
        <v>43610</v>
      </c>
      <c r="G24" s="47"/>
      <c r="I24">
        <v>52</v>
      </c>
      <c r="J24">
        <v>3</v>
      </c>
      <c r="K24">
        <v>7</v>
      </c>
    </row>
    <row r="25" spans="1:14" x14ac:dyDescent="0.2">
      <c r="F25" s="35"/>
      <c r="G25" s="35"/>
      <c r="H25" s="41"/>
    </row>
    <row r="26" spans="1:14" ht="15.75" thickBot="1" x14ac:dyDescent="0.25"/>
    <row r="27" spans="1:14" ht="15.75" customHeight="1" x14ac:dyDescent="0.25">
      <c r="A27" s="177" t="s">
        <v>1</v>
      </c>
      <c r="B27" s="178"/>
      <c r="C27" s="178"/>
      <c r="D27" s="178"/>
      <c r="E27" s="178"/>
    </row>
    <row r="28" spans="1:14" ht="111.75" customHeight="1" x14ac:dyDescent="0.2">
      <c r="A28" s="179" t="s">
        <v>203</v>
      </c>
      <c r="B28" s="180"/>
      <c r="C28" s="180"/>
      <c r="D28" s="180"/>
      <c r="E28" s="180"/>
    </row>
    <row r="29" spans="1:14" ht="78.75" customHeight="1" thickBot="1" x14ac:dyDescent="0.25">
      <c r="A29" s="181" t="s">
        <v>204</v>
      </c>
      <c r="B29" s="182"/>
      <c r="C29" s="182"/>
      <c r="D29" s="182"/>
      <c r="E29" s="182"/>
    </row>
  </sheetData>
  <autoFilter ref="A3:K24" xr:uid="{27CB3E3F-DED7-44CF-91CC-143F6E0F3932}"/>
  <mergeCells count="3">
    <mergeCell ref="A27:E27"/>
    <mergeCell ref="A28:E28"/>
    <mergeCell ref="A29:E29"/>
  </mergeCells>
  <printOptions gridLines="1"/>
  <pageMargins left="0.70866141732283472" right="0.70866141732283472" top="0.74803149606299213" bottom="0.74803149606299213" header="0.31496062992125984" footer="0.31496062992125984"/>
  <pageSetup paperSize="9"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72A3-F6CA-4727-A848-45142EEAF5CA}">
  <sheetPr>
    <pageSetUpPr fitToPage="1"/>
  </sheetPr>
  <dimension ref="A1:P34"/>
  <sheetViews>
    <sheetView topLeftCell="B1" workbookViewId="0">
      <selection activeCell="P15" sqref="P15"/>
    </sheetView>
  </sheetViews>
  <sheetFormatPr defaultRowHeight="15" x14ac:dyDescent="0.2"/>
  <cols>
    <col min="1" max="1" width="9.6640625" customWidth="1"/>
    <col min="2" max="2" width="8.88671875" customWidth="1"/>
    <col min="3" max="3" width="9.44140625" customWidth="1"/>
    <col min="4" max="4" width="28.88671875" customWidth="1"/>
    <col min="5" max="5" width="19" customWidth="1"/>
    <col min="6" max="6" width="20.33203125" customWidth="1"/>
    <col min="7" max="8" width="18.44140625" customWidth="1"/>
    <col min="9" max="9" width="18.5546875" customWidth="1"/>
  </cols>
  <sheetData>
    <row r="1" spans="1:9" ht="15.75" x14ac:dyDescent="0.25">
      <c r="A1" s="27" t="s">
        <v>140</v>
      </c>
    </row>
    <row r="2" spans="1:9" ht="15.75" x14ac:dyDescent="0.25">
      <c r="A2" s="27"/>
      <c r="B2" s="27"/>
    </row>
    <row r="3" spans="1:9" s="27" customFormat="1" ht="78.75" x14ac:dyDescent="0.25">
      <c r="A3" s="28" t="s">
        <v>141</v>
      </c>
      <c r="B3" s="28" t="s">
        <v>142</v>
      </c>
      <c r="C3" s="28" t="s">
        <v>143</v>
      </c>
      <c r="D3" s="28" t="s">
        <v>0</v>
      </c>
      <c r="E3" s="28" t="s">
        <v>144</v>
      </c>
      <c r="F3" s="28" t="s">
        <v>145</v>
      </c>
      <c r="G3" s="28" t="s">
        <v>146</v>
      </c>
      <c r="H3" s="28" t="s">
        <v>147</v>
      </c>
      <c r="I3" s="28" t="s">
        <v>148</v>
      </c>
    </row>
    <row r="4" spans="1:9" x14ac:dyDescent="0.2">
      <c r="A4" t="s">
        <v>18</v>
      </c>
      <c r="B4" s="29" t="s">
        <v>15</v>
      </c>
      <c r="C4" s="30" t="s">
        <v>149</v>
      </c>
      <c r="G4">
        <v>81.3</v>
      </c>
      <c r="H4">
        <v>100</v>
      </c>
      <c r="I4">
        <v>0</v>
      </c>
    </row>
    <row r="5" spans="1:9" x14ac:dyDescent="0.2">
      <c r="A5" t="s">
        <v>19</v>
      </c>
      <c r="B5" s="29" t="s">
        <v>8</v>
      </c>
      <c r="C5" s="31" t="s">
        <v>13</v>
      </c>
      <c r="G5">
        <v>374.4</v>
      </c>
      <c r="H5">
        <v>100</v>
      </c>
      <c r="I5">
        <v>0</v>
      </c>
    </row>
    <row r="6" spans="1:9" ht="15.75" x14ac:dyDescent="0.25">
      <c r="A6" t="s">
        <v>150</v>
      </c>
      <c r="B6" s="29" t="s">
        <v>151</v>
      </c>
      <c r="C6" s="31" t="s">
        <v>149</v>
      </c>
      <c r="D6" t="s">
        <v>152</v>
      </c>
      <c r="G6" s="32">
        <v>38.5</v>
      </c>
      <c r="H6" s="27">
        <v>3</v>
      </c>
      <c r="I6">
        <v>0</v>
      </c>
    </row>
    <row r="7" spans="1:9" x14ac:dyDescent="0.2">
      <c r="A7" t="s">
        <v>20</v>
      </c>
      <c r="B7" s="33" t="s">
        <v>8</v>
      </c>
      <c r="C7" s="34" t="s">
        <v>14</v>
      </c>
      <c r="G7">
        <v>401.5</v>
      </c>
      <c r="H7">
        <v>100</v>
      </c>
      <c r="I7">
        <v>0</v>
      </c>
    </row>
    <row r="8" spans="1:9" x14ac:dyDescent="0.2">
      <c r="A8" t="s">
        <v>153</v>
      </c>
      <c r="B8" s="33" t="s">
        <v>154</v>
      </c>
      <c r="C8" s="34"/>
      <c r="E8" s="35">
        <v>43831</v>
      </c>
      <c r="G8">
        <v>198.9</v>
      </c>
      <c r="H8">
        <v>100</v>
      </c>
      <c r="I8">
        <v>0</v>
      </c>
    </row>
    <row r="9" spans="1:9" x14ac:dyDescent="0.2">
      <c r="A9" t="s">
        <v>21</v>
      </c>
      <c r="B9" s="33" t="s">
        <v>4</v>
      </c>
      <c r="C9" s="34" t="s">
        <v>149</v>
      </c>
      <c r="F9" s="35"/>
      <c r="G9">
        <v>563.6</v>
      </c>
      <c r="H9">
        <v>100</v>
      </c>
      <c r="I9">
        <v>0</v>
      </c>
    </row>
    <row r="10" spans="1:9" ht="15.75" x14ac:dyDescent="0.25">
      <c r="A10" t="s">
        <v>32</v>
      </c>
      <c r="B10" s="33" t="s">
        <v>17</v>
      </c>
      <c r="C10" s="34" t="s">
        <v>12</v>
      </c>
      <c r="D10" t="s">
        <v>139</v>
      </c>
      <c r="G10">
        <v>66</v>
      </c>
      <c r="H10" s="27">
        <v>5</v>
      </c>
      <c r="I10">
        <v>0</v>
      </c>
    </row>
    <row r="11" spans="1:9" ht="15.75" x14ac:dyDescent="0.25">
      <c r="A11" t="s">
        <v>155</v>
      </c>
      <c r="B11" s="33" t="s">
        <v>156</v>
      </c>
      <c r="C11" s="34" t="s">
        <v>12</v>
      </c>
      <c r="D11" t="s">
        <v>157</v>
      </c>
      <c r="F11" s="35">
        <v>43676</v>
      </c>
      <c r="G11">
        <v>66</v>
      </c>
      <c r="H11" s="27">
        <v>5</v>
      </c>
      <c r="I11">
        <v>0</v>
      </c>
    </row>
    <row r="12" spans="1:9" x14ac:dyDescent="0.2">
      <c r="A12" t="s">
        <v>22</v>
      </c>
      <c r="B12" s="33" t="s">
        <v>5</v>
      </c>
      <c r="C12" s="34" t="s">
        <v>149</v>
      </c>
      <c r="G12">
        <v>409.3</v>
      </c>
      <c r="H12">
        <v>100</v>
      </c>
      <c r="I12">
        <v>0</v>
      </c>
    </row>
    <row r="13" spans="1:9" x14ac:dyDescent="0.2">
      <c r="A13" t="s">
        <v>22</v>
      </c>
      <c r="B13" s="29" t="s">
        <v>6</v>
      </c>
      <c r="C13" s="34" t="s">
        <v>149</v>
      </c>
      <c r="F13" s="35">
        <v>43708</v>
      </c>
      <c r="G13">
        <v>848.8</v>
      </c>
      <c r="H13">
        <v>100</v>
      </c>
      <c r="I13">
        <v>0</v>
      </c>
    </row>
    <row r="14" spans="1:9" x14ac:dyDescent="0.2">
      <c r="A14" t="s">
        <v>23</v>
      </c>
      <c r="B14" s="29" t="s">
        <v>10</v>
      </c>
      <c r="C14" s="31" t="s">
        <v>14</v>
      </c>
      <c r="G14">
        <v>209.1</v>
      </c>
      <c r="H14">
        <v>100</v>
      </c>
      <c r="I14">
        <v>0</v>
      </c>
    </row>
    <row r="15" spans="1:9" x14ac:dyDescent="0.2">
      <c r="A15" t="s">
        <v>24</v>
      </c>
      <c r="B15" s="33" t="s">
        <v>3</v>
      </c>
      <c r="C15" s="34" t="s">
        <v>149</v>
      </c>
      <c r="G15">
        <v>1083</v>
      </c>
      <c r="H15">
        <v>100</v>
      </c>
      <c r="I15">
        <v>0</v>
      </c>
    </row>
    <row r="16" spans="1:9" x14ac:dyDescent="0.2">
      <c r="A16" t="s">
        <v>25</v>
      </c>
      <c r="B16" s="29" t="s">
        <v>2</v>
      </c>
      <c r="C16" s="31" t="s">
        <v>12</v>
      </c>
      <c r="F16" s="35">
        <v>43616</v>
      </c>
      <c r="G16">
        <v>855.6</v>
      </c>
      <c r="H16">
        <v>100</v>
      </c>
      <c r="I16">
        <v>0</v>
      </c>
    </row>
    <row r="17" spans="1:16" ht="15.75" customHeight="1" x14ac:dyDescent="0.2">
      <c r="A17" t="s">
        <v>26</v>
      </c>
      <c r="B17" s="33" t="s">
        <v>11</v>
      </c>
      <c r="C17" s="34" t="s">
        <v>14</v>
      </c>
      <c r="G17">
        <v>78.2</v>
      </c>
      <c r="H17">
        <v>100</v>
      </c>
      <c r="I17">
        <v>0</v>
      </c>
    </row>
    <row r="18" spans="1:16" ht="15.75" customHeight="1" x14ac:dyDescent="0.2">
      <c r="A18" s="47" t="s">
        <v>158</v>
      </c>
      <c r="B18" s="52" t="s">
        <v>159</v>
      </c>
      <c r="C18" s="53" t="s">
        <v>12</v>
      </c>
      <c r="D18" s="47" t="s">
        <v>160</v>
      </c>
      <c r="E18" s="47"/>
      <c r="F18" s="44">
        <v>43708</v>
      </c>
      <c r="G18" s="47">
        <v>63</v>
      </c>
      <c r="H18" s="47">
        <v>5</v>
      </c>
      <c r="I18" s="47">
        <v>0</v>
      </c>
      <c r="J18" s="47"/>
      <c r="K18" s="47">
        <v>30</v>
      </c>
      <c r="M18" s="47">
        <v>153</v>
      </c>
      <c r="N18">
        <f>M18/366</f>
        <v>0.41803278688524592</v>
      </c>
      <c r="O18">
        <v>0.05</v>
      </c>
      <c r="P18">
        <f>O18*N18</f>
        <v>2.0901639344262299E-2</v>
      </c>
    </row>
    <row r="19" spans="1:16" ht="15.75" customHeight="1" x14ac:dyDescent="0.2">
      <c r="A19" s="47" t="s">
        <v>158</v>
      </c>
      <c r="B19" s="52" t="s">
        <v>159</v>
      </c>
      <c r="C19" s="53" t="s">
        <v>12</v>
      </c>
      <c r="D19" s="47"/>
      <c r="E19" s="44">
        <v>43709</v>
      </c>
      <c r="F19" s="44"/>
      <c r="G19" s="47"/>
      <c r="H19" s="47">
        <v>100</v>
      </c>
      <c r="I19" s="47">
        <v>0</v>
      </c>
      <c r="J19" s="47"/>
      <c r="K19">
        <v>31</v>
      </c>
      <c r="M19">
        <f>366-M18</f>
        <v>213</v>
      </c>
      <c r="N19">
        <f>M19/366</f>
        <v>0.58196721311475408</v>
      </c>
      <c r="O19">
        <v>1</v>
      </c>
      <c r="P19">
        <f>O19*N19</f>
        <v>0.58196721311475408</v>
      </c>
    </row>
    <row r="20" spans="1:16" x14ac:dyDescent="0.2">
      <c r="A20" t="s">
        <v>27</v>
      </c>
      <c r="B20" s="29" t="s">
        <v>16</v>
      </c>
      <c r="C20" s="31" t="s">
        <v>12</v>
      </c>
      <c r="F20" s="35">
        <v>43819</v>
      </c>
      <c r="G20">
        <v>225.1</v>
      </c>
      <c r="H20">
        <v>100</v>
      </c>
      <c r="I20">
        <v>0</v>
      </c>
      <c r="K20">
        <v>30</v>
      </c>
    </row>
    <row r="21" spans="1:16" x14ac:dyDescent="0.2">
      <c r="A21" t="s">
        <v>28</v>
      </c>
      <c r="B21" s="36" t="s">
        <v>9</v>
      </c>
      <c r="C21" t="s">
        <v>14</v>
      </c>
      <c r="F21" s="35">
        <v>43816</v>
      </c>
      <c r="G21">
        <v>82.9</v>
      </c>
      <c r="H21">
        <v>100</v>
      </c>
      <c r="I21">
        <v>0</v>
      </c>
      <c r="K21">
        <v>31</v>
      </c>
    </row>
    <row r="22" spans="1:16" x14ac:dyDescent="0.2">
      <c r="A22" t="s">
        <v>29</v>
      </c>
      <c r="B22" s="37" t="s">
        <v>17</v>
      </c>
      <c r="C22" t="s">
        <v>149</v>
      </c>
      <c r="G22">
        <v>81.3</v>
      </c>
      <c r="H22">
        <v>100</v>
      </c>
      <c r="I22">
        <v>0</v>
      </c>
      <c r="K22">
        <v>31</v>
      </c>
    </row>
    <row r="23" spans="1:16" x14ac:dyDescent="0.2">
      <c r="A23" t="s">
        <v>30</v>
      </c>
      <c r="B23" s="36" t="s">
        <v>7</v>
      </c>
      <c r="C23" t="s">
        <v>13</v>
      </c>
      <c r="G23">
        <v>1145.5</v>
      </c>
      <c r="H23">
        <v>100</v>
      </c>
      <c r="I23">
        <v>0</v>
      </c>
    </row>
    <row r="29" spans="1:16" ht="15.75" x14ac:dyDescent="0.25">
      <c r="A29" s="27" t="s">
        <v>1</v>
      </c>
    </row>
    <row r="30" spans="1:16" ht="84.75" customHeight="1" x14ac:dyDescent="0.2">
      <c r="A30" s="183" t="s">
        <v>161</v>
      </c>
      <c r="B30" s="183"/>
      <c r="C30" s="183"/>
      <c r="D30" s="183"/>
      <c r="E30" s="183"/>
      <c r="F30" s="183"/>
      <c r="G30" s="183"/>
      <c r="H30" s="183"/>
      <c r="I30" s="183"/>
    </row>
    <row r="31" spans="1:16" ht="53.25" customHeight="1" x14ac:dyDescent="0.2">
      <c r="A31" s="183" t="s">
        <v>162</v>
      </c>
      <c r="B31" s="183"/>
      <c r="C31" s="183"/>
      <c r="D31" s="183"/>
      <c r="E31" s="183"/>
      <c r="F31" s="183"/>
      <c r="G31" s="183"/>
      <c r="H31" s="183"/>
      <c r="I31" s="183"/>
    </row>
    <row r="34" spans="1:8" x14ac:dyDescent="0.2">
      <c r="A34" s="179"/>
      <c r="B34" s="180"/>
      <c r="C34" s="180"/>
      <c r="D34" s="180"/>
      <c r="E34" s="180"/>
      <c r="F34" s="180"/>
      <c r="G34" s="180"/>
      <c r="H34" s="38"/>
    </row>
  </sheetData>
  <autoFilter ref="A3:I23" xr:uid="{7F3ED1C3-BEE5-4EBA-A78B-E48A1EE9CD1A}"/>
  <mergeCells count="3">
    <mergeCell ref="A30:I30"/>
    <mergeCell ref="A31:I31"/>
    <mergeCell ref="A34:G34"/>
  </mergeCells>
  <printOptions gridLines="1"/>
  <pageMargins left="0.70866141732283472" right="0.70866141732283472" top="0.74803149606299213" bottom="0.74803149606299213" header="0.31496062992125984" footer="0.31496062992125984"/>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return</vt:lpstr>
      <vt:lpstr>detail</vt:lpstr>
      <vt:lpstr>BACS totals</vt:lpstr>
      <vt:lpstr>central</vt:lpstr>
      <vt:lpstr>education</vt:lpstr>
      <vt:lpstr>return!Print_Area</vt:lpstr>
    </vt:vector>
  </TitlesOfParts>
  <Company>Staffordshire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Matthews, Sandra (F&amp;R)</dc:creator>
  <cp:lastModifiedBy>Harper, James (Corporate)</cp:lastModifiedBy>
  <cp:lastPrinted>2018-07-09T12:49:40Z</cp:lastPrinted>
  <dcterms:created xsi:type="dcterms:W3CDTF">2018-03-29T08:36:58Z</dcterms:created>
  <dcterms:modified xsi:type="dcterms:W3CDTF">2022-07-11T16:52:15Z</dcterms:modified>
</cp:coreProperties>
</file>